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Admin Data\FAAC\"/>
    </mc:Choice>
  </mc:AlternateContent>
  <xr:revisionPtr revIDLastSave="0" documentId="8_{A92E343F-4F8C-4B75-AE0E-B37A97167B05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sum" sheetId="19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Details'!$A$1:$S$53</definedName>
    <definedName name="_xlnm.Print_Area" localSheetId="4">sumsum!$A$1:$K$48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13" i="2" l="1"/>
  <c r="W308" i="2"/>
  <c r="W296" i="2"/>
  <c r="W131" i="2"/>
  <c r="W101" i="2"/>
  <c r="R106" i="2"/>
  <c r="W47" i="2"/>
  <c r="V62" i="2"/>
  <c r="K24" i="2"/>
  <c r="L46" i="1"/>
  <c r="W278" i="2" l="1"/>
  <c r="W261" i="2"/>
  <c r="W242" i="2"/>
  <c r="W228" i="2"/>
  <c r="W202" i="2"/>
  <c r="W155" i="2"/>
  <c r="Q27" i="2"/>
  <c r="W27" i="2"/>
  <c r="V27" i="2"/>
  <c r="U27" i="2"/>
  <c r="T27" i="2"/>
  <c r="S27" i="2"/>
  <c r="Q412" i="2"/>
  <c r="V412" i="2"/>
  <c r="U412" i="2"/>
  <c r="T412" i="2"/>
  <c r="S412" i="2"/>
  <c r="R412" i="2"/>
  <c r="V405" i="2"/>
  <c r="U405" i="2"/>
  <c r="T405" i="2"/>
  <c r="S405" i="2"/>
  <c r="R405" i="2"/>
  <c r="Q405" i="2"/>
  <c r="T390" i="2"/>
  <c r="V390" i="2"/>
  <c r="U390" i="2"/>
  <c r="S390" i="2"/>
  <c r="R390" i="2"/>
  <c r="Q390" i="2"/>
  <c r="Q355" i="2"/>
  <c r="U331" i="2"/>
  <c r="T331" i="2"/>
  <c r="S331" i="2"/>
  <c r="V331" i="2"/>
  <c r="R331" i="2"/>
  <c r="Q331" i="2"/>
  <c r="V307" i="2"/>
  <c r="U307" i="2"/>
  <c r="T307" i="2"/>
  <c r="S307" i="2"/>
  <c r="R307" i="2"/>
  <c r="Q307" i="2"/>
  <c r="V289" i="2"/>
  <c r="U289" i="2"/>
  <c r="T289" i="2"/>
  <c r="S289" i="2"/>
  <c r="R289" i="2"/>
  <c r="Q289" i="2"/>
  <c r="V255" i="2"/>
  <c r="U255" i="2"/>
  <c r="T255" i="2"/>
  <c r="S255" i="2"/>
  <c r="R255" i="2"/>
  <c r="Q255" i="2"/>
  <c r="Q224" i="2"/>
  <c r="V224" i="2"/>
  <c r="U224" i="2"/>
  <c r="T224" i="2"/>
  <c r="S224" i="2"/>
  <c r="R224" i="2"/>
  <c r="Q205" i="2"/>
  <c r="V205" i="2"/>
  <c r="U205" i="2"/>
  <c r="T205" i="2"/>
  <c r="S205" i="2"/>
  <c r="R205" i="2"/>
  <c r="V184" i="2"/>
  <c r="U184" i="2"/>
  <c r="T184" i="2"/>
  <c r="S184" i="2"/>
  <c r="Q184" i="2"/>
  <c r="R183" i="2"/>
  <c r="W183" i="2" s="1"/>
  <c r="V158" i="2"/>
  <c r="U158" i="2"/>
  <c r="T158" i="2"/>
  <c r="S158" i="2"/>
  <c r="R158" i="2"/>
  <c r="Q158" i="2"/>
  <c r="V144" i="2"/>
  <c r="U144" i="2"/>
  <c r="T144" i="2"/>
  <c r="S144" i="2"/>
  <c r="R144" i="2"/>
  <c r="Q144" i="2"/>
  <c r="W122" i="2"/>
  <c r="V123" i="2"/>
  <c r="U123" i="2"/>
  <c r="T123" i="2"/>
  <c r="S123" i="2"/>
  <c r="R123" i="2"/>
  <c r="Q123" i="2"/>
  <c r="Q106" i="2"/>
  <c r="V106" i="2"/>
  <c r="U106" i="2"/>
  <c r="T106" i="2"/>
  <c r="S106" i="2"/>
  <c r="S84" i="2"/>
  <c r="V84" i="2"/>
  <c r="U84" i="2"/>
  <c r="T84" i="2"/>
  <c r="Q84" i="2"/>
  <c r="U62" i="2"/>
  <c r="T62" i="2"/>
  <c r="S62" i="2"/>
  <c r="Q62" i="2"/>
  <c r="W25" i="2"/>
  <c r="W8" i="2"/>
  <c r="R184" i="2" l="1"/>
  <c r="V372" i="2"/>
  <c r="U372" i="2"/>
  <c r="T372" i="2"/>
  <c r="S372" i="2"/>
  <c r="R372" i="2"/>
  <c r="Q372" i="2"/>
  <c r="V355" i="2"/>
  <c r="U355" i="2"/>
  <c r="T355" i="2"/>
  <c r="S355" i="2"/>
  <c r="R355" i="2"/>
  <c r="R79" i="2"/>
  <c r="W79" i="2" s="1"/>
  <c r="J414" i="2"/>
  <c r="I414" i="2"/>
  <c r="H414" i="2"/>
  <c r="G414" i="2"/>
  <c r="F414" i="2"/>
  <c r="E414" i="2"/>
  <c r="J388" i="2"/>
  <c r="I388" i="2"/>
  <c r="H388" i="2"/>
  <c r="G388" i="2"/>
  <c r="F388" i="2"/>
  <c r="E388" i="2"/>
  <c r="J364" i="2"/>
  <c r="I364" i="2"/>
  <c r="H364" i="2"/>
  <c r="G364" i="2"/>
  <c r="F364" i="2"/>
  <c r="E364" i="2"/>
  <c r="J336" i="2"/>
  <c r="I336" i="2"/>
  <c r="H336" i="2"/>
  <c r="G336" i="2"/>
  <c r="F336" i="2"/>
  <c r="E336" i="2"/>
  <c r="J308" i="2"/>
  <c r="I308" i="2"/>
  <c r="H308" i="2"/>
  <c r="G308" i="2"/>
  <c r="F308" i="2"/>
  <c r="E308" i="2"/>
  <c r="J296" i="2"/>
  <c r="I296" i="2"/>
  <c r="H296" i="2"/>
  <c r="G296" i="2"/>
  <c r="F296" i="2"/>
  <c r="E296" i="2"/>
  <c r="J278" i="2"/>
  <c r="I278" i="2"/>
  <c r="H278" i="2"/>
  <c r="G278" i="2"/>
  <c r="F278" i="2"/>
  <c r="E278" i="2"/>
  <c r="J261" i="2"/>
  <c r="I261" i="2"/>
  <c r="H261" i="2"/>
  <c r="G261" i="2"/>
  <c r="F261" i="2"/>
  <c r="E261" i="2"/>
  <c r="J242" i="2"/>
  <c r="I242" i="2"/>
  <c r="H242" i="2"/>
  <c r="G242" i="2"/>
  <c r="F242" i="2"/>
  <c r="E242" i="2"/>
  <c r="J228" i="2"/>
  <c r="I228" i="2"/>
  <c r="H228" i="2"/>
  <c r="G228" i="2"/>
  <c r="F228" i="2"/>
  <c r="E228" i="2"/>
  <c r="J202" i="2"/>
  <c r="I202" i="2"/>
  <c r="H202" i="2"/>
  <c r="G202" i="2"/>
  <c r="F202" i="2"/>
  <c r="E202" i="2"/>
  <c r="J183" i="2"/>
  <c r="I183" i="2"/>
  <c r="H183" i="2"/>
  <c r="G183" i="2"/>
  <c r="F183" i="2"/>
  <c r="E183" i="2"/>
  <c r="J155" i="2"/>
  <c r="I155" i="2"/>
  <c r="H155" i="2"/>
  <c r="G155" i="2"/>
  <c r="F155" i="2"/>
  <c r="E155" i="2"/>
  <c r="J131" i="2"/>
  <c r="I131" i="2"/>
  <c r="H131" i="2"/>
  <c r="G131" i="2"/>
  <c r="F131" i="2"/>
  <c r="E131" i="2"/>
  <c r="J122" i="2"/>
  <c r="I122" i="2"/>
  <c r="H122" i="2"/>
  <c r="G122" i="2"/>
  <c r="F122" i="2"/>
  <c r="E122" i="2"/>
  <c r="J101" i="2"/>
  <c r="I101" i="2"/>
  <c r="H101" i="2"/>
  <c r="G101" i="2"/>
  <c r="F101" i="2"/>
  <c r="E101" i="2"/>
  <c r="J79" i="2"/>
  <c r="I79" i="2"/>
  <c r="H79" i="2"/>
  <c r="G79" i="2"/>
  <c r="F79" i="2"/>
  <c r="E79" i="2"/>
  <c r="J47" i="2"/>
  <c r="I47" i="2"/>
  <c r="H47" i="2"/>
  <c r="G47" i="2"/>
  <c r="F47" i="2"/>
  <c r="E47" i="2"/>
  <c r="J25" i="2"/>
  <c r="I25" i="2"/>
  <c r="H25" i="2"/>
  <c r="G25" i="2"/>
  <c r="F25" i="2"/>
  <c r="E25" i="2"/>
  <c r="W411" i="2"/>
  <c r="W410" i="2"/>
  <c r="W409" i="2"/>
  <c r="W408" i="2"/>
  <c r="W407" i="2"/>
  <c r="W406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6" i="2"/>
  <c r="W305" i="2"/>
  <c r="W304" i="2"/>
  <c r="W303" i="2"/>
  <c r="W302" i="2"/>
  <c r="W301" i="2"/>
  <c r="W300" i="2"/>
  <c r="W299" i="2"/>
  <c r="W298" i="2"/>
  <c r="W297" i="2"/>
  <c r="W295" i="2"/>
  <c r="W294" i="2"/>
  <c r="W293" i="2"/>
  <c r="W292" i="2"/>
  <c r="W291" i="2"/>
  <c r="W290" i="2"/>
  <c r="W288" i="2"/>
  <c r="W287" i="2"/>
  <c r="W286" i="2"/>
  <c r="W285" i="2"/>
  <c r="W284" i="2"/>
  <c r="W283" i="2"/>
  <c r="W282" i="2"/>
  <c r="W281" i="2"/>
  <c r="W280" i="2"/>
  <c r="W279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0" i="2"/>
  <c r="W259" i="2"/>
  <c r="W258" i="2"/>
  <c r="W257" i="2"/>
  <c r="W256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7" i="2"/>
  <c r="W226" i="2"/>
  <c r="W225" i="2"/>
  <c r="W255" i="2" s="1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4" i="2"/>
  <c r="W203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7" i="2"/>
  <c r="W156" i="2"/>
  <c r="W154" i="2"/>
  <c r="W153" i="2"/>
  <c r="W152" i="2"/>
  <c r="W151" i="2"/>
  <c r="W150" i="2"/>
  <c r="W149" i="2"/>
  <c r="W148" i="2"/>
  <c r="W147" i="2"/>
  <c r="W146" i="2"/>
  <c r="W145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0" i="2"/>
  <c r="W129" i="2"/>
  <c r="W128" i="2"/>
  <c r="W127" i="2"/>
  <c r="W126" i="2"/>
  <c r="W125" i="2"/>
  <c r="W124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5" i="2"/>
  <c r="W104" i="2"/>
  <c r="W103" i="2"/>
  <c r="W102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3" i="2"/>
  <c r="W82" i="2"/>
  <c r="W81" i="2"/>
  <c r="W80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62" i="2" s="1"/>
  <c r="W26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7" i="2"/>
  <c r="K306" i="2"/>
  <c r="K305" i="2"/>
  <c r="K304" i="2"/>
  <c r="K303" i="2"/>
  <c r="K302" i="2"/>
  <c r="K301" i="2"/>
  <c r="K300" i="2"/>
  <c r="K299" i="2"/>
  <c r="K298" i="2"/>
  <c r="K297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0" i="2"/>
  <c r="K129" i="2"/>
  <c r="K128" i="2"/>
  <c r="K127" i="2"/>
  <c r="K126" i="2"/>
  <c r="K125" i="2"/>
  <c r="K124" i="2"/>
  <c r="K123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25" i="2" s="1"/>
  <c r="W123" i="2" l="1"/>
  <c r="W205" i="2"/>
  <c r="W331" i="2"/>
  <c r="R84" i="2"/>
  <c r="W412" i="2"/>
  <c r="W405" i="2"/>
  <c r="W390" i="2"/>
  <c r="W307" i="2"/>
  <c r="W289" i="2"/>
  <c r="W224" i="2"/>
  <c r="W184" i="2"/>
  <c r="W158" i="2"/>
  <c r="W144" i="2"/>
  <c r="K131" i="2"/>
  <c r="K228" i="2"/>
  <c r="K261" i="2"/>
  <c r="K296" i="2"/>
  <c r="K336" i="2"/>
  <c r="K388" i="2"/>
  <c r="W355" i="2"/>
  <c r="K47" i="2"/>
  <c r="K79" i="2"/>
  <c r="K101" i="2"/>
  <c r="K122" i="2"/>
  <c r="K155" i="2"/>
  <c r="K183" i="2"/>
  <c r="K202" i="2"/>
  <c r="K242" i="2"/>
  <c r="K278" i="2"/>
  <c r="K308" i="2"/>
  <c r="K364" i="2"/>
  <c r="K414" i="2"/>
  <c r="W372" i="2"/>
  <c r="J43" i="19"/>
  <c r="J42" i="19"/>
  <c r="J41" i="19"/>
  <c r="J40" i="19"/>
  <c r="J38" i="19"/>
  <c r="J37" i="19"/>
  <c r="J32" i="19"/>
  <c r="J30" i="19"/>
  <c r="J29" i="19"/>
  <c r="J27" i="19"/>
  <c r="J26" i="19"/>
  <c r="J25" i="19"/>
  <c r="J24" i="19"/>
  <c r="J23" i="19"/>
  <c r="J22" i="19"/>
  <c r="J20" i="19"/>
  <c r="J19" i="19"/>
  <c r="J18" i="19"/>
  <c r="J16" i="19"/>
  <c r="J14" i="19"/>
  <c r="J12" i="19"/>
  <c r="J11" i="19"/>
  <c r="J10" i="19"/>
  <c r="J9" i="19"/>
  <c r="J8" i="19"/>
  <c r="J7" i="19"/>
  <c r="G44" i="19"/>
  <c r="E39" i="19"/>
  <c r="J39" i="19" s="1"/>
  <c r="E36" i="19"/>
  <c r="J36" i="19" s="1"/>
  <c r="E35" i="19"/>
  <c r="J35" i="19" s="1"/>
  <c r="E34" i="19"/>
  <c r="J34" i="19" s="1"/>
  <c r="E33" i="19"/>
  <c r="J33" i="19" s="1"/>
  <c r="E31" i="19"/>
  <c r="J31" i="19" s="1"/>
  <c r="E28" i="19"/>
  <c r="J28" i="19" s="1"/>
  <c r="E21" i="19"/>
  <c r="J21" i="19" s="1"/>
  <c r="E17" i="19"/>
  <c r="J17" i="19" s="1"/>
  <c r="E15" i="19"/>
  <c r="J15" i="19" s="1"/>
  <c r="E13" i="19"/>
  <c r="J13" i="19" s="1"/>
  <c r="H44" i="19"/>
  <c r="D44" i="19"/>
  <c r="I44" i="19" l="1"/>
  <c r="E44" i="19"/>
  <c r="F44" i="19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W84" i="2" l="1"/>
  <c r="J44" i="19"/>
  <c r="W106" i="2" l="1"/>
  <c r="P10" i="1"/>
  <c r="O46" i="1"/>
  <c r="N46" i="1"/>
  <c r="M46" i="1"/>
  <c r="H28" i="12" l="1"/>
  <c r="I28" i="12"/>
  <c r="F45" i="1"/>
  <c r="F44" i="1"/>
  <c r="Q44" i="1" s="1"/>
  <c r="F43" i="1"/>
  <c r="F42" i="1"/>
  <c r="Q42" i="1" s="1"/>
  <c r="F41" i="1"/>
  <c r="F40" i="1"/>
  <c r="F39" i="1"/>
  <c r="F38" i="1"/>
  <c r="F37" i="1"/>
  <c r="F36" i="1"/>
  <c r="Q36" i="1" s="1"/>
  <c r="F35" i="1"/>
  <c r="F34" i="1"/>
  <c r="Q34" i="1" s="1"/>
  <c r="F33" i="1"/>
  <c r="F32" i="1"/>
  <c r="Q32" i="1" s="1"/>
  <c r="F31" i="1"/>
  <c r="F30" i="1"/>
  <c r="Q30" i="1" s="1"/>
  <c r="F29" i="1"/>
  <c r="F28" i="1"/>
  <c r="Q28" i="1" s="1"/>
  <c r="F27" i="1"/>
  <c r="F26" i="1"/>
  <c r="Q26" i="1" s="1"/>
  <c r="F25" i="1"/>
  <c r="F24" i="1"/>
  <c r="Q24" i="1" s="1"/>
  <c r="F23" i="1"/>
  <c r="F22" i="1"/>
  <c r="Q22" i="1" s="1"/>
  <c r="F21" i="1"/>
  <c r="F20" i="1"/>
  <c r="F19" i="1"/>
  <c r="F18" i="1"/>
  <c r="Q18" i="1" s="1"/>
  <c r="F17" i="1"/>
  <c r="F16" i="1"/>
  <c r="Q16" i="1" s="1"/>
  <c r="F15" i="1"/>
  <c r="F14" i="1"/>
  <c r="Q14" i="1" s="1"/>
  <c r="F13" i="1"/>
  <c r="F12" i="1"/>
  <c r="Q12" i="1" s="1"/>
  <c r="F11" i="1"/>
  <c r="F10" i="1"/>
  <c r="Q10" i="1" s="1"/>
  <c r="P46" i="1"/>
  <c r="K46" i="1"/>
  <c r="I46" i="1"/>
  <c r="H46" i="1"/>
  <c r="G46" i="1"/>
  <c r="E46" i="1"/>
  <c r="D46" i="1"/>
  <c r="F23" i="12"/>
  <c r="F27" i="12"/>
  <c r="F26" i="12"/>
  <c r="F25" i="12"/>
  <c r="F24" i="12"/>
  <c r="G28" i="12"/>
  <c r="E24" i="12"/>
  <c r="J24" i="12" s="1"/>
  <c r="E25" i="12"/>
  <c r="E26" i="12"/>
  <c r="E27" i="12"/>
  <c r="J27" i="12" s="1"/>
  <c r="E23" i="12"/>
  <c r="J23" i="12" s="1"/>
  <c r="D28" i="12"/>
  <c r="C28" i="12"/>
  <c r="H14" i="12"/>
  <c r="H13" i="12"/>
  <c r="H12" i="12"/>
  <c r="H11" i="12"/>
  <c r="D10" i="12"/>
  <c r="H10" i="12" s="1"/>
  <c r="D9" i="12"/>
  <c r="H9" i="12" s="1"/>
  <c r="D8" i="12"/>
  <c r="H8" i="12" s="1"/>
  <c r="D7" i="12"/>
  <c r="H7" i="12" s="1"/>
  <c r="G15" i="12"/>
  <c r="F15" i="12"/>
  <c r="E15" i="12"/>
  <c r="C15" i="12"/>
  <c r="D15" i="12" l="1"/>
  <c r="H15" i="12" s="1"/>
  <c r="J26" i="12"/>
  <c r="F28" i="12"/>
  <c r="E28" i="12"/>
  <c r="J20" i="1"/>
  <c r="R20" i="1" s="1"/>
  <c r="Q20" i="1"/>
  <c r="J38" i="1"/>
  <c r="R38" i="1" s="1"/>
  <c r="Q38" i="1"/>
  <c r="J40" i="1"/>
  <c r="R40" i="1" s="1"/>
  <c r="Q40" i="1"/>
  <c r="J12" i="1"/>
  <c r="R12" i="1" s="1"/>
  <c r="J16" i="1"/>
  <c r="R16" i="1" s="1"/>
  <c r="J22" i="1"/>
  <c r="R22" i="1" s="1"/>
  <c r="J26" i="1"/>
  <c r="R26" i="1" s="1"/>
  <c r="J30" i="1"/>
  <c r="R30" i="1" s="1"/>
  <c r="J34" i="1"/>
  <c r="R34" i="1" s="1"/>
  <c r="J42" i="1"/>
  <c r="R42" i="1" s="1"/>
  <c r="J10" i="1"/>
  <c r="R10" i="1" s="1"/>
  <c r="F46" i="1"/>
  <c r="J11" i="1"/>
  <c r="R11" i="1" s="1"/>
  <c r="Q11" i="1"/>
  <c r="J13" i="1"/>
  <c r="R13" i="1" s="1"/>
  <c r="Q13" i="1"/>
  <c r="J15" i="1"/>
  <c r="R15" i="1" s="1"/>
  <c r="Q15" i="1"/>
  <c r="J17" i="1"/>
  <c r="R17" i="1" s="1"/>
  <c r="Q17" i="1"/>
  <c r="J19" i="1"/>
  <c r="R19" i="1" s="1"/>
  <c r="Q19" i="1"/>
  <c r="J21" i="1"/>
  <c r="R21" i="1" s="1"/>
  <c r="Q21" i="1"/>
  <c r="J23" i="1"/>
  <c r="R23" i="1" s="1"/>
  <c r="Q23" i="1"/>
  <c r="J25" i="1"/>
  <c r="R25" i="1" s="1"/>
  <c r="Q25" i="1"/>
  <c r="J27" i="1"/>
  <c r="R27" i="1" s="1"/>
  <c r="Q27" i="1"/>
  <c r="J29" i="1"/>
  <c r="R29" i="1" s="1"/>
  <c r="Q29" i="1"/>
  <c r="J31" i="1"/>
  <c r="R31" i="1" s="1"/>
  <c r="Q31" i="1"/>
  <c r="J33" i="1"/>
  <c r="R33" i="1" s="1"/>
  <c r="Q33" i="1"/>
  <c r="J35" i="1"/>
  <c r="R35" i="1" s="1"/>
  <c r="Q35" i="1"/>
  <c r="J37" i="1"/>
  <c r="R37" i="1" s="1"/>
  <c r="Q37" i="1"/>
  <c r="J39" i="1"/>
  <c r="R39" i="1" s="1"/>
  <c r="Q39" i="1"/>
  <c r="J41" i="1"/>
  <c r="R41" i="1" s="1"/>
  <c r="Q41" i="1"/>
  <c r="J43" i="1"/>
  <c r="R43" i="1" s="1"/>
  <c r="Q43" i="1"/>
  <c r="J45" i="1"/>
  <c r="R45" i="1" s="1"/>
  <c r="Q45" i="1"/>
  <c r="J14" i="1"/>
  <c r="R14" i="1" s="1"/>
  <c r="J18" i="1"/>
  <c r="R18" i="1" s="1"/>
  <c r="J24" i="1"/>
  <c r="R24" i="1" s="1"/>
  <c r="J28" i="1"/>
  <c r="R28" i="1" s="1"/>
  <c r="J32" i="1"/>
  <c r="R32" i="1" s="1"/>
  <c r="J36" i="1"/>
  <c r="R36" i="1" s="1"/>
  <c r="J44" i="1"/>
  <c r="R44" i="1" s="1"/>
  <c r="J25" i="12"/>
  <c r="J28" i="12" s="1"/>
  <c r="J46" i="1" l="1"/>
  <c r="Q46" i="1"/>
  <c r="R46" i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<sst xmlns="http://schemas.openxmlformats.org/spreadsheetml/2006/main" count="1112" uniqueCount="934">
  <si>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</si>
  <si>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</si>
  <si>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</si>
  <si>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</si>
  <si>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</si>
  <si>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</si>
  <si>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</si>
  <si>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</si>
  <si>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</si>
  <si>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</si>
  <si>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</si>
  <si>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</si>
  <si>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</si>
  <si>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</si>
  <si>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</si>
  <si>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</si>
  <si>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</si>
  <si>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</si>
  <si>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</si>
  <si>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</si>
  <si>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</si>
  <si>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</si>
  <si>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</si>
  <si>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</si>
  <si>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</si>
  <si>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</si>
  <si>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</si>
  <si>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</si>
  <si>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</si>
  <si>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</si>
  <si>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</si>
  <si>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</si>
  <si>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</si>
  <si>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</si>
  <si>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</si>
  <si>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</si>
  <si>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</si>
  <si>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</si>
  <si>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</si>
  <si>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</si>
  <si>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</si>
  <si>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</si>
  <si>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</si>
  <si>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</si>
  <si>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</si>
  <si>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</si>
  <si>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</si>
  <si>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</si>
  <si>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</si>
  <si>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</si>
  <si>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</si>
  <si>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</si>
  <si>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</si>
  <si>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</si>
  <si>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</si>
  <si>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</si>
  <si>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</si>
  <si>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</si>
  <si>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</si>
  <si>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</si>
  <si>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</si>
  <si>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</si>
  <si>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</si>
  <si>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</si>
  <si>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</si>
  <si>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</si>
  <si>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</si>
  <si>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</si>
  <si>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</si>
  <si>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</si>
  <si>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</si>
  <si>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</si>
  <si>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</si>
  <si>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</si>
  <si>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</si>
  <si>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</si>
  <si>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</si>
  <si>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</si>
  <si>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</si>
  <si>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</si>
  <si>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</si>
  <si>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</si>
  <si>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</si>
  <si>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</si>
  <si>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</si>
  <si>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</si>
  <si>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</si>
  <si>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</si>
  <si>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</si>
  <si>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</si>
  <si>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</si>
  <si>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</si>
  <si>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</si>
  <si>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</si>
  <si>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</si>
  <si>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</si>
  <si>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</si>
  <si>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</si>
  <si>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</si>
  <si>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</si>
  <si>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</si>
  <si>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</si>
  <si>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</si>
  <si>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</si>
  <si>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</si>
  <si>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</si>
  <si>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</si>
  <si>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</si>
  <si>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</si>
  <si>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</si>
  <si>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</si>
  <si>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</si>
  <si>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</si>
  <si>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</si>
  <si>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</si>
  <si>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</si>
  <si>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</si>
  <si>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</si>
  <si>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</si>
  <si>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</si>
  <si>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</si>
  <si>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</si>
  <si>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</si>
  <si>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</si>
  <si>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</si>
  <si>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</si>
  <si>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</si>
  <si>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</si>
  <si>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</si>
  <si>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</si>
  <si>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</si>
  <si>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</si>
  <si>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</si>
  <si>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</si>
  <si>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</si>
  <si>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</si>
  <si>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</si>
  <si>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</si>
  <si>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</si>
  <si>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</si>
  <si>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</si>
  <si>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</si>
  <si>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</si>
  <si>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</si>
  <si>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</si>
  <si>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</si>
  <si>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</si>
  <si>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</si>
  <si>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</si>
  <si>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</si>
  <si>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</si>
  <si>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</si>
  <si>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</si>
  <si>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</si>
  <si>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</si>
  <si>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</si>
  <si>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</si>
  <si>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</si>
  <si>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</si>
  <si>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</si>
  <si>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</si>
  <si>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</si>
  <si>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</si>
  <si>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</si>
  <si>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</si>
  <si>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</si>
  <si>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</si>
  <si>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</si>
  <si>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</si>
  <si>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</si>
  <si>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</si>
  <si>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</si>
  <si>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</si>
  <si>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</si>
  <si>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</si>
  <si>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</si>
  <si>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</si>
  <si>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</si>
  <si>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</si>
  <si>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</si>
  <si>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</si>
  <si>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</si>
  <si>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</si>
  <si>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</si>
  <si>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</si>
  <si>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</si>
  <si>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</si>
  <si>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</si>
  <si>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</si>
  <si>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</si>
  <si>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</si>
  <si>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</si>
  <si>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</si>
  <si>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</si>
  <si>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</si>
  <si>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</si>
  <si>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</si>
  <si>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</si>
  <si>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</si>
  <si>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</si>
  <si>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</si>
  <si>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</si>
  <si>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</si>
  <si>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</si>
  <si>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</si>
  <si>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</si>
  <si>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</si>
  <si>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</si>
  <si>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</si>
  <si>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</si>
  <si>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</si>
  <si>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</si>
  <si>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</si>
  <si>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</si>
  <si>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</si>
  <si>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</si>
  <si>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</si>
  <si>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</si>
  <si>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</si>
  <si>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</si>
  <si>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</si>
  <si>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</si>
  <si>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</si>
  <si>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</si>
  <si>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</si>
  <si>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</si>
  <si>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</si>
  <si>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</si>
  <si>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</si>
  <si>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</si>
  <si>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</si>
  <si>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</si>
  <si>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</si>
  <si>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</si>
  <si>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</si>
  <si>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</si>
  <si>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</si>
  <si>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</si>
  <si>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</si>
  <si>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</si>
  <si>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</si>
  <si>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</si>
  <si>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</si>
  <si>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</si>
  <si>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</si>
  <si>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</si>
  <si>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</si>
  <si>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</si>
  <si>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</si>
  <si>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</si>
  <si>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</si>
  <si>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</si>
  <si>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</si>
  <si>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</si>
  <si>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</si>
  <si>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</si>
  <si>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</si>
  <si>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</si>
  <si>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</si>
  <si>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</si>
  <si>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</si>
  <si>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</si>
  <si>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</si>
  <si>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</si>
  <si>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</si>
  <si>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</si>
  <si>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</si>
  <si>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</si>
  <si>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</si>
  <si>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</si>
  <si>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</si>
  <si>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</si>
  <si>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</si>
  <si>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</si>
  <si>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</si>
  <si>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</si>
  <si>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</si>
  <si>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</si>
  <si>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</si>
  <si>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</si>
  <si>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</si>
  <si>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</si>
  <si>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</si>
  <si>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</si>
  <si>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</si>
  <si>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</si>
  <si>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</si>
  <si>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</si>
  <si>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</si>
  <si>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</si>
  <si>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</si>
  <si>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</si>
  <si>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</si>
  <si>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</si>
  <si>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</si>
  <si>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</si>
  <si>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</si>
  <si>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</si>
  <si>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</si>
  <si>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</si>
  <si>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</si>
  <si>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</si>
  <si>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</si>
  <si>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</si>
  <si>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</si>
  <si>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</si>
  <si>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</si>
  <si>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</si>
  <si>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</si>
  <si>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</si>
  <si>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</si>
  <si>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</si>
  <si>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</si>
  <si>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</si>
  <si>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</si>
  <si>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</si>
  <si>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</si>
  <si>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</si>
  <si>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</si>
  <si>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</si>
  <si>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</si>
  <si>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</si>
  <si>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</si>
  <si>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</si>
  <si>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</si>
  <si>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</si>
  <si>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</si>
  <si>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</si>
  <si>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</si>
  <si>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</si>
  <si>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</si>
  <si>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</si>
  <si>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</si>
  <si>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</si>
  <si>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</si>
  <si>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</si>
  <si>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</si>
  <si>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</si>
  <si>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</si>
  <si>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</si>
  <si>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</si>
  <si>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</si>
  <si>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</si>
  <si>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</si>
  <si>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</si>
  <si>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</si>
  <si>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</si>
  <si>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</si>
  <si>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</si>
  <si>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</si>
  <si>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</si>
  <si>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</si>
  <si>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</si>
  <si>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</si>
  <si>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</si>
  <si>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</si>
  <si>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</si>
  <si>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</si>
  <si>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</si>
  <si>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</si>
  <si>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</si>
  <si>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</si>
  <si>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</si>
  <si>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</si>
  <si>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</si>
  <si>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</si>
  <si>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</si>
  <si>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</si>
  <si>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</si>
  <si>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</si>
  <si>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</si>
  <si>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</si>
  <si>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</si>
  <si>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</si>
  <si>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</si>
  <si>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</si>
  <si>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</si>
  <si>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</si>
  <si>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</si>
  <si>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</si>
  <si>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</si>
  <si>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</si>
  <si>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</si>
  <si>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</si>
  <si>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</si>
  <si>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</si>
  <si>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</si>
  <si>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</si>
  <si>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</si>
  <si>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</si>
  <si>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</si>
  <si>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</si>
  <si>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</si>
  <si>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</si>
  <si>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</si>
  <si>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</si>
  <si>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</si>
  <si>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</si>
  <si>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</si>
  <si>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</si>
  <si>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</si>
  <si>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</si>
  <si>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</si>
  <si>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</si>
  <si>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</si>
  <si>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</si>
  <si>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</si>
  <si>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</si>
  <si>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</si>
  <si>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</si>
  <si>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</si>
  <si>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</si>
  <si>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</si>
  <si>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</si>
  <si>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</si>
  <si>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</si>
  <si>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</si>
  <si>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</si>
  <si>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</si>
  <si>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</si>
  <si>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</si>
  <si>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</si>
  <si>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</si>
  <si>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</si>
  <si>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</si>
  <si>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</si>
  <si>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</si>
  <si>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</si>
  <si>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</si>
  <si>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</si>
  <si>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</si>
  <si>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</si>
  <si>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</si>
  <si>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</si>
  <si>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</si>
  <si>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</si>
  <si>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</si>
  <si>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</si>
  <si>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</si>
  <si>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</si>
  <si>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</si>
  <si>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</si>
  <si>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</si>
  <si>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</si>
  <si>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</si>
  <si>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</si>
  <si>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</si>
  <si>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</si>
  <si>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</si>
  <si>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</si>
  <si>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</si>
  <si>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</si>
  <si>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</si>
  <si>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</si>
  <si>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</si>
  <si>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</si>
  <si>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</si>
  <si>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</si>
  <si>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</si>
  <si>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</si>
  <si>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</si>
  <si>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</si>
  <si>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</si>
  <si>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</si>
  <si>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</si>
  <si>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</si>
  <si>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</si>
  <si>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</si>
  <si>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</si>
  <si>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</si>
  <si>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</si>
  <si>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</si>
  <si>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</si>
  <si>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</si>
  <si>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</si>
  <si>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</si>
  <si>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</si>
  <si>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</si>
  <si>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</si>
  <si>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</si>
  <si>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</si>
  <si>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</si>
  <si>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</si>
  <si>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</si>
  <si>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</si>
  <si>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</si>
  <si>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</si>
  <si>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</si>
  <si>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</si>
  <si>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</si>
  <si>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</si>
  <si>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</si>
  <si>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</si>
  <si>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</si>
  <si>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</si>
  <si>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</si>
  <si>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</si>
  <si>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</si>
  <si>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</si>
  <si>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</si>
  <si>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</si>
  <si>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</si>
  <si>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</si>
  <si>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</si>
  <si>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</si>
  <si>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</si>
  <si>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</si>
  <si>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</si>
  <si>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</si>
  <si>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</si>
  <si>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</si>
  <si>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</si>
  <si>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</si>
  <si>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</si>
  <si>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</si>
  <si>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</si>
  <si>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</si>
  <si>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</si>
  <si>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</si>
  <si>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</si>
  <si>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</si>
  <si>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</si>
  <si>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</si>
  <si>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</si>
  <si>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</si>
  <si>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</si>
  <si>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</si>
  <si>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</si>
  <si>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</si>
  <si>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</si>
  <si>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</si>
  <si>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</si>
  <si>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</si>
  <si>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</si>
  <si>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</si>
  <si>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</si>
  <si>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</si>
  <si>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</si>
  <si>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</si>
  <si>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</si>
  <si>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</si>
  <si>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</si>
  <si>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</si>
  <si>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</si>
  <si>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</si>
  <si>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</si>
  <si>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</si>
  <si>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</si>
  <si>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</si>
  <si>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</si>
  <si>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</si>
  <si>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</si>
  <si>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</si>
  <si>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</si>
  <si>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</si>
  <si>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</si>
  <si>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</si>
  <si>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</si>
  <si>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</si>
  <si>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</si>
  <si>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</si>
  <si>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</si>
  <si>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</si>
  <si>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</si>
  <si>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</si>
  <si>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</si>
  <si>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</si>
  <si>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</si>
  <si>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</si>
  <si>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</si>
  <si>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</si>
  <si>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</si>
  <si>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</si>
  <si>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</si>
  <si>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</si>
  <si>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</si>
  <si>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</si>
  <si>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</si>
  <si>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</si>
  <si>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</si>
  <si>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</si>
  <si>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</si>
  <si>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</si>
  <si>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</si>
  <si>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</si>
  <si>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</si>
  <si>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</si>
  <si>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</si>
  <si>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</si>
  <si>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</si>
  <si>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</si>
  <si>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</si>
  <si>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</si>
  <si>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</si>
  <si>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</si>
  <si>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</si>
  <si>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</si>
  <si>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</si>
  <si>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</si>
  <si>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</si>
  <si>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</si>
  <si>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</si>
  <si>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</si>
  <si>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</si>
  <si>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</si>
  <si>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</si>
  <si>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</si>
  <si>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</si>
  <si>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</si>
  <si>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</si>
  <si>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</si>
  <si>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</si>
  <si>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</si>
  <si>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</si>
  <si>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</si>
  <si>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</si>
  <si>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</si>
  <si>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</si>
  <si>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</si>
  <si>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</si>
  <si>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</si>
  <si>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</si>
  <si>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</si>
  <si>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</si>
  <si>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</si>
  <si>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</si>
  <si>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</si>
  <si>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</si>
  <si>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</si>
  <si>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</si>
  <si>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</si>
  <si>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</si>
  <si>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</si>
  <si>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</si>
  <si>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</si>
  <si>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</si>
  <si>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</si>
  <si>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</si>
  <si>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</si>
  <si>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</si>
  <si>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</si>
  <si>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</si>
  <si>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</si>
  <si>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</si>
  <si>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</si>
  <si>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</si>
  <si>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</si>
  <si>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</si>
  <si>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</si>
  <si>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</si>
  <si>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</si>
  <si>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</si>
  <si>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</si>
  <si>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</si>
  <si>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</si>
  <si>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</si>
  <si>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</si>
  <si>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</si>
  <si>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</si>
  <si>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</si>
  <si>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</si>
  <si>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</si>
  <si>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</si>
  <si>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</si>
  <si>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</si>
  <si>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</si>
  <si>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</si>
  <si>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</si>
  <si>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</si>
  <si>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</si>
  <si>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</si>
  <si>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</si>
  <si>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</si>
  <si>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</si>
  <si>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</si>
  <si>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</si>
  <si>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</si>
  <si>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</si>
  <si>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</si>
  <si>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</si>
  <si>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</si>
  <si>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</si>
  <si>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</si>
  <si>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</si>
  <si>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</si>
  <si>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</si>
  <si>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</si>
  <si>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</si>
  <si>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</si>
  <si>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</si>
  <si>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</si>
  <si>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</si>
  <si>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</si>
  <si>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</si>
  <si>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</si>
  <si>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</si>
  <si>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</si>
  <si>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</si>
  <si>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</si>
  <si>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</si>
  <si>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</si>
  <si>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</si>
  <si>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</si>
  <si>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</si>
  <si>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</si>
  <si>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</si>
  <si>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</si>
  <si>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</si>
  <si>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</si>
  <si>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</si>
  <si>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</si>
  <si>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</si>
  <si>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</si>
  <si>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</si>
  <si>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</si>
  <si>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</si>
  <si>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</si>
  <si>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</si>
  <si>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</si>
  <si>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</si>
  <si>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</si>
  <si>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</si>
  <si>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</si>
  <si>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</si>
  <si>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</si>
  <si>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</si>
  <si>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</si>
  <si>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</si>
  <si>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</si>
  <si>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</si>
  <si>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</si>
  <si>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</si>
  <si>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</si>
  <si>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</si>
  <si>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</si>
  <si>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</si>
  <si>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</si>
  <si>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</si>
  <si>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</si>
  <si>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</si>
  <si>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</si>
  <si>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</si>
  <si>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</si>
  <si>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</si>
  <si>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</si>
  <si>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</si>
  <si>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</si>
  <si>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</si>
  <si>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</si>
  <si>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</si>
  <si>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</si>
  <si>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</si>
  <si>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</si>
  <si>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</si>
  <si>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</si>
  <si>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</si>
  <si>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</si>
  <si>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</si>
  <si>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</si>
  <si>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</si>
  <si>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</si>
  <si>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</si>
  <si>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</si>
  <si>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</si>
  <si>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</si>
  <si>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</si>
  <si>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</si>
  <si>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</si>
  <si>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</si>
  <si>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</si>
  <si>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</si>
  <si>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</si>
  <si>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</si>
  <si>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</si>
  <si>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</si>
  <si>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</si>
  <si>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</si>
  <si>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</si>
  <si>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</si>
  <si>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</si>
  <si>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</si>
  <si>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</si>
  <si>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</si>
  <si>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</si>
  <si>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</si>
  <si>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</si>
  <si>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</si>
  <si>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</si>
  <si>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</si>
  <si>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</si>
  <si>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</si>
  <si>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</si>
  <si>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</si>
  <si>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</si>
  <si>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</si>
  <si>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</si>
  <si>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</si>
  <si>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</si>
  <si>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</si>
  <si>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</si>
  <si>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</si>
  <si>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</si>
  <si>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</si>
  <si>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</si>
  <si>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</si>
  <si>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</si>
  <si>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</si>
  <si>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</si>
  <si>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</si>
  <si>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</si>
  <si>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</si>
  <si>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</si>
  <si>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</si>
  <si>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</si>
  <si>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</si>
  <si>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</si>
  <si>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</si>
  <si>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</si>
  <si>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</si>
  <si>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</si>
  <si>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</si>
  <si>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</si>
  <si>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</si>
  <si>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</si>
  <si>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</si>
  <si>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</si>
  <si>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</si>
  <si>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</si>
  <si>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</si>
  <si>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</si>
  <si>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</si>
  <si>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</si>
  <si>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</si>
  <si>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</si>
  <si>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</si>
  <si>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</si>
  <si>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</si>
  <si>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</si>
  <si>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</si>
  <si>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</si>
  <si>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</si>
  <si>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</si>
  <si>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</si>
  <si>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</si>
  <si>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</si>
  <si>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</si>
  <si>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</si>
  <si>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</si>
  <si>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</si>
  <si>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</si>
  <si>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</si>
  <si>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</si>
  <si>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</si>
  <si>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</si>
  <si>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</si>
  <si>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</si>
  <si>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</si>
  <si>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</si>
  <si>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</si>
  <si>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</si>
  <si>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</si>
  <si>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</si>
  <si>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</si>
  <si>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</si>
  <si>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</si>
  <si>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</si>
  <si>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</si>
  <si>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</si>
  <si>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</si>
  <si>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</si>
  <si>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</si>
  <si>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</si>
  <si>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</si>
  <si>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</si>
  <si>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</si>
  <si>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</si>
  <si>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</si>
  <si>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</si>
  <si>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</si>
  <si>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</si>
  <si>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</si>
  <si>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</si>
  <si>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</si>
  <si>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</si>
  <si>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</si>
  <si>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</si>
  <si>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</si>
  <si>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</si>
  <si>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</si>
  <si>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</si>
  <si>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</si>
  <si>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</si>
  <si>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</si>
  <si>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</si>
  <si>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</si>
  <si>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</si>
  <si>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</si>
  <si>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……………………………………………………………</t>
  </si>
  <si>
    <t>Abuja. Nigeria.</t>
  </si>
  <si>
    <t>Cost of Collections - FIRS</t>
  </si>
  <si>
    <t>Cost of Collection - DPR</t>
  </si>
  <si>
    <t>₦</t>
  </si>
  <si>
    <t>Summary of Gross Revenue Allocation by Federation Account Allocation Committee for the Month of November, 2019 Shared in December, 2019</t>
  </si>
  <si>
    <r>
      <t xml:space="preserve">Source: </t>
    </r>
    <r>
      <rPr>
        <b/>
        <sz val="18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</si>
  <si>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</si>
  <si>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Refund to NCS</t>
  </si>
  <si>
    <t>Distribution of ₦53 Billion from FOREX Equalisation Account for the Month</t>
  </si>
  <si>
    <t>Distribution of ₦15 Billion from Good and Valuable Consideration Account for the Month</t>
  </si>
  <si>
    <t>Exchange Gain Allocation</t>
  </si>
  <si>
    <t>Distribution of Revenue Allocation to FGN by Federation Account Allocation Committee for the Month of November, 2019 Shared in December, 2019</t>
  </si>
  <si>
    <t>Zainab S. Ahmed</t>
  </si>
  <si>
    <t>Distribution of Revenue Allocation to State Governments by Federation Account Allocation Committee for the month of November,2019 Shared in December, 2019</t>
  </si>
  <si>
    <t>9 (4 + 5 +6+7+8)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</si>
  <si>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</si>
  <si>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t>Net VAT Allocation</t>
  </si>
  <si>
    <t>17=6+11+12+13+14</t>
  </si>
  <si>
    <t>18=10+11+12+13+16</t>
  </si>
  <si>
    <t>Office of the Accountant-General of the Federation</t>
  </si>
  <si>
    <t>FCT, ABUJA</t>
  </si>
  <si>
    <t>Total LGCs</t>
  </si>
  <si>
    <t>SOURCE:Office of the Accountant-General of the Federation.</t>
  </si>
  <si>
    <t>Summary of Distribution of Revenue Allocation to Local Government Councils by Federation Account Allocation Committee for the month of November, 2019 Shared in December, 2019</t>
  </si>
  <si>
    <t>9(3+4+5+6+7)</t>
  </si>
  <si>
    <t>Distribution of Revenue Allocation to Local Government Councils by Federation Account Allocation Committee for the Month of November, 2019 Shared in December, 2019</t>
  </si>
  <si>
    <t>Hon. Minister of Finance, Budget &amp; National Planning</t>
  </si>
  <si>
    <t>Federal Ministry of Finance, Budget &amp; National Planning, Abuja</t>
  </si>
  <si>
    <t xml:space="preserve">Distribution of ₦15 Billion from Good and Valuable Consideration Account </t>
  </si>
  <si>
    <t>Distribution of ₦53 Billion from FOREX Equalisation Account</t>
  </si>
  <si>
    <t>Distribution of ₦15 Billion from Good and Valuable Consideration Account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</si>
  <si>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 Salary Bailout,</t>
    </r>
  </si>
  <si>
    <t xml:space="preserve">Distribution of ₦53 Billion from FOREX Equalisation Account </t>
  </si>
  <si>
    <t>FCT-ABUJA TOTAL</t>
  </si>
  <si>
    <t>GRAND TOTAL</t>
  </si>
  <si>
    <t>Federal Ministry of Finance, Budget &amp; National Planning, Abuja.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</si>
</sst>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  <numFmt numFmtId="167" formatCode="_(* #,##0.00_);_(* \(#,##0.00\);_(* &quot;-&quot;_);_(@_)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b/>
      <sz val="11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18"/>
      <name val="Arial"/>
      <family val="2"/>
    </font>
    <font>
      <sz val="11"/>
      <name val="Times New Roman"/>
      <family val="1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7" fillId="0" borderId="0"/>
  </cellStyleXfs>
  <cellXfs count="169">
    <xf numFmtId="0" fontId="0" fillId="0" borderId="0" xfId="0"/>
    <xf numFmtId="0" fontId="0" fillId="0" borderId="2" xfId="0" applyBorder="1"/>
    <xf numFmtId="0" fontId="2" fillId="0" borderId="2" xfId="0" applyFont="1" applyBorder="1"/>
    <xf numFmtId="0" fontId="0" fillId="0" borderId="0" xfId="0" applyFill="1"/>
    <xf numFmtId="0" fontId="6" fillId="0" borderId="0" xfId="0" applyFont="1"/>
    <xf numFmtId="0" fontId="4" fillId="0" borderId="0" xfId="0" applyFont="1" applyAlignment="1">
      <alignment horizontal="center"/>
    </xf>
    <xf numFmtId="43" fontId="0" fillId="0" borderId="0" xfId="0" applyNumberFormat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/>
    <xf numFmtId="0" fontId="0" fillId="0" borderId="0" xfId="0" applyAlignment="1"/>
    <xf numFmtId="0" fontId="10" fillId="0" borderId="0" xfId="0" applyFont="1" applyBorder="1" applyAlignment="1"/>
    <xf numFmtId="164" fontId="11" fillId="0" borderId="2" xfId="1" applyFont="1" applyFill="1" applyBorder="1" applyAlignment="1">
      <alignment horizontal="right" wrapText="1"/>
    </xf>
    <xf numFmtId="164" fontId="12" fillId="0" borderId="2" xfId="1" applyFont="1" applyFill="1" applyBorder="1" applyAlignment="1">
      <alignment horizontal="right" wrapText="1"/>
    </xf>
    <xf numFmtId="164" fontId="14" fillId="0" borderId="2" xfId="1" applyFont="1" applyFill="1" applyBorder="1" applyAlignment="1">
      <alignment horizontal="right" wrapText="1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17" fillId="0" borderId="0" xfId="0" applyFont="1" applyAlignment="1"/>
    <xf numFmtId="0" fontId="20" fillId="0" borderId="0" xfId="0" applyFont="1" applyAlignment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/>
    <xf numFmtId="0" fontId="18" fillId="0" borderId="12" xfId="0" applyFont="1" applyBorder="1" applyAlignment="1"/>
    <xf numFmtId="0" fontId="18" fillId="0" borderId="12" xfId="0" applyFont="1" applyBorder="1" applyAlignment="1">
      <alignment vertical="center"/>
    </xf>
    <xf numFmtId="0" fontId="17" fillId="0" borderId="0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4" fillId="4" borderId="9" xfId="2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6" xfId="0" quotePrefix="1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164" fontId="18" fillId="0" borderId="0" xfId="1" applyFont="1" applyBorder="1" applyAlignment="1"/>
    <xf numFmtId="164" fontId="18" fillId="0" borderId="0" xfId="1" applyFont="1" applyBorder="1" applyAlignment="1">
      <alignment horizontal="center"/>
    </xf>
    <xf numFmtId="0" fontId="22" fillId="0" borderId="0" xfId="0" applyFont="1"/>
    <xf numFmtId="43" fontId="22" fillId="0" borderId="0" xfId="0" applyNumberFormat="1" applyFont="1" applyAlignment="1">
      <alignment horizontal="right"/>
    </xf>
    <xf numFmtId="165" fontId="9" fillId="0" borderId="13" xfId="3" applyNumberFormat="1" applyFont="1" applyFill="1" applyBorder="1" applyAlignment="1">
      <alignment horizontal="right" wrapText="1"/>
    </xf>
    <xf numFmtId="164" fontId="18" fillId="0" borderId="0" xfId="1" applyFont="1" applyAlignment="1">
      <alignment horizontal="center"/>
    </xf>
    <xf numFmtId="43" fontId="18" fillId="0" borderId="0" xfId="0" applyNumberFormat="1" applyFont="1" applyAlignment="1">
      <alignment horizontal="right"/>
    </xf>
    <xf numFmtId="0" fontId="23" fillId="0" borderId="2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1" fillId="0" borderId="6" xfId="0" quotePrefix="1" applyFont="1" applyBorder="1" applyAlignment="1">
      <alignment horizontal="center"/>
    </xf>
    <xf numFmtId="0" fontId="23" fillId="0" borderId="0" xfId="0" quotePrefix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/>
    <xf numFmtId="164" fontId="13" fillId="0" borderId="7" xfId="1" applyFont="1" applyBorder="1"/>
    <xf numFmtId="164" fontId="13" fillId="0" borderId="2" xfId="1" applyFont="1" applyBorder="1"/>
    <xf numFmtId="164" fontId="17" fillId="0" borderId="0" xfId="0" applyNumberFormat="1" applyFont="1" applyBorder="1"/>
    <xf numFmtId="0" fontId="21" fillId="0" borderId="6" xfId="0" applyFont="1" applyBorder="1" applyAlignment="1"/>
    <xf numFmtId="164" fontId="21" fillId="0" borderId="0" xfId="1" applyFont="1" applyBorder="1"/>
    <xf numFmtId="164" fontId="17" fillId="0" borderId="0" xfId="0" applyNumberFormat="1" applyFont="1"/>
    <xf numFmtId="164" fontId="17" fillId="0" borderId="0" xfId="0" applyNumberFormat="1" applyFont="1" applyFill="1"/>
    <xf numFmtId="0" fontId="17" fillId="0" borderId="0" xfId="0" applyFont="1" applyFill="1"/>
    <xf numFmtId="0" fontId="17" fillId="0" borderId="0" xfId="0" applyFont="1" applyAlignment="1">
      <alignment horizontal="right"/>
    </xf>
    <xf numFmtId="43" fontId="17" fillId="0" borderId="0" xfId="0" applyNumberFormat="1" applyFont="1" applyBorder="1"/>
    <xf numFmtId="0" fontId="25" fillId="0" borderId="0" xfId="0" applyFont="1" applyFill="1" applyBorder="1"/>
    <xf numFmtId="43" fontId="17" fillId="0" borderId="0" xfId="0" applyNumberFormat="1" applyFont="1"/>
    <xf numFmtId="0" fontId="23" fillId="0" borderId="0" xfId="0" applyFont="1"/>
    <xf numFmtId="0" fontId="18" fillId="0" borderId="4" xfId="0" applyFont="1" applyBorder="1" applyAlignment="1"/>
    <xf numFmtId="164" fontId="22" fillId="0" borderId="2" xfId="1" applyFont="1" applyFill="1" applyBorder="1" applyAlignment="1"/>
    <xf numFmtId="0" fontId="18" fillId="0" borderId="2" xfId="0" applyFont="1" applyBorder="1"/>
    <xf numFmtId="0" fontId="18" fillId="0" borderId="2" xfId="0" applyFont="1" applyBorder="1" applyAlignment="1">
      <alignment wrapText="1"/>
    </xf>
    <xf numFmtId="164" fontId="18" fillId="0" borderId="2" xfId="1" applyFont="1" applyFill="1" applyBorder="1" applyAlignment="1"/>
    <xf numFmtId="0" fontId="21" fillId="0" borderId="2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1" fillId="0" borderId="2" xfId="0" quotePrefix="1" applyFont="1" applyBorder="1" applyAlignment="1">
      <alignment horizontal="center"/>
    </xf>
    <xf numFmtId="164" fontId="21" fillId="0" borderId="2" xfId="1" applyFont="1" applyBorder="1"/>
    <xf numFmtId="0" fontId="30" fillId="0" borderId="2" xfId="0" applyFont="1" applyBorder="1" applyAlignment="1">
      <alignment horizontal="center" wrapText="1"/>
    </xf>
    <xf numFmtId="0" fontId="30" fillId="0" borderId="8" xfId="0" applyFont="1" applyFill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1" fillId="4" borderId="9" xfId="2" applyFont="1" applyFill="1" applyBorder="1" applyAlignment="1">
      <alignment horizontal="center" wrapText="1"/>
    </xf>
    <xf numFmtId="164" fontId="13" fillId="0" borderId="14" xfId="1" applyFont="1" applyBorder="1"/>
    <xf numFmtId="164" fontId="21" fillId="0" borderId="6" xfId="1" applyFont="1" applyBorder="1"/>
    <xf numFmtId="0" fontId="4" fillId="0" borderId="0" xfId="0" applyFont="1" applyAlignment="1">
      <alignment horizontal="center"/>
    </xf>
    <xf numFmtId="0" fontId="17" fillId="0" borderId="2" xfId="0" applyFont="1" applyBorder="1"/>
    <xf numFmtId="0" fontId="23" fillId="0" borderId="2" xfId="0" applyFont="1" applyBorder="1" applyAlignment="1">
      <alignment horizontal="center" wrapText="1"/>
    </xf>
    <xf numFmtId="39" fontId="17" fillId="0" borderId="2" xfId="0" applyNumberFormat="1" applyFont="1" applyBorder="1"/>
    <xf numFmtId="37" fontId="17" fillId="0" borderId="2" xfId="0" applyNumberFormat="1" applyFont="1" applyBorder="1" applyAlignment="1">
      <alignment horizontal="center"/>
    </xf>
    <xf numFmtId="164" fontId="17" fillId="0" borderId="2" xfId="1" applyFont="1" applyBorder="1"/>
    <xf numFmtId="164" fontId="17" fillId="0" borderId="2" xfId="0" applyNumberFormat="1" applyFont="1" applyBorder="1"/>
    <xf numFmtId="40" fontId="17" fillId="0" borderId="2" xfId="0" applyNumberFormat="1" applyFont="1" applyBorder="1"/>
    <xf numFmtId="164" fontId="23" fillId="0" borderId="2" xfId="0" applyNumberFormat="1" applyFont="1" applyBorder="1"/>
    <xf numFmtId="164" fontId="23" fillId="0" borderId="3" xfId="0" applyNumberFormat="1" applyFont="1" applyBorder="1"/>
    <xf numFmtId="0" fontId="17" fillId="0" borderId="2" xfId="0" applyFont="1" applyBorder="1" applyAlignment="1">
      <alignment horizontal="center"/>
    </xf>
    <xf numFmtId="164" fontId="23" fillId="0" borderId="5" xfId="1" applyFont="1" applyBorder="1"/>
    <xf numFmtId="0" fontId="29" fillId="0" borderId="0" xfId="0" applyFont="1" applyFill="1" applyBorder="1"/>
    <xf numFmtId="166" fontId="35" fillId="0" borderId="2" xfId="1" applyNumberFormat="1" applyFont="1" applyBorder="1" applyAlignment="1">
      <alignment horizontal="left"/>
    </xf>
    <xf numFmtId="166" fontId="35" fillId="0" borderId="2" xfId="1" applyNumberFormat="1" applyFont="1" applyBorder="1" applyAlignment="1">
      <alignment horizontal="left" vertical="top"/>
    </xf>
    <xf numFmtId="164" fontId="35" fillId="0" borderId="2" xfId="1" applyFont="1" applyBorder="1" applyAlignment="1">
      <alignment horizontal="left" vertical="top"/>
    </xf>
    <xf numFmtId="164" fontId="35" fillId="0" borderId="2" xfId="1" applyFont="1" applyBorder="1" applyAlignment="1">
      <alignment horizontal="center"/>
    </xf>
    <xf numFmtId="164" fontId="36" fillId="0" borderId="2" xfId="1" applyFont="1" applyBorder="1"/>
    <xf numFmtId="164" fontId="36" fillId="0" borderId="2" xfId="1" applyFont="1" applyBorder="1" applyAlignment="1">
      <alignment wrapText="1"/>
    </xf>
    <xf numFmtId="164" fontId="36" fillId="0" borderId="2" xfId="1" applyFont="1" applyBorder="1" applyAlignment="1">
      <alignment horizontal="center" wrapText="1"/>
    </xf>
    <xf numFmtId="164" fontId="36" fillId="0" borderId="2" xfId="1" applyFont="1" applyBorder="1" applyAlignment="1">
      <alignment horizontal="center"/>
    </xf>
    <xf numFmtId="164" fontId="22" fillId="0" borderId="2" xfId="1" applyFont="1" applyBorder="1"/>
    <xf numFmtId="166" fontId="22" fillId="0" borderId="2" xfId="1" applyNumberFormat="1" applyFont="1" applyBorder="1" applyAlignment="1">
      <alignment horizontal="left"/>
    </xf>
    <xf numFmtId="166" fontId="22" fillId="0" borderId="2" xfId="1" applyNumberFormat="1" applyFont="1" applyBorder="1"/>
    <xf numFmtId="164" fontId="35" fillId="0" borderId="2" xfId="1" applyFont="1" applyBorder="1"/>
    <xf numFmtId="164" fontId="18" fillId="0" borderId="2" xfId="1" applyFont="1" applyBorder="1"/>
    <xf numFmtId="0" fontId="17" fillId="2" borderId="0" xfId="0" applyFont="1" applyFill="1"/>
    <xf numFmtId="0" fontId="17" fillId="0" borderId="2" xfId="0" applyFont="1" applyFill="1" applyBorder="1"/>
    <xf numFmtId="0" fontId="23" fillId="0" borderId="2" xfId="0" quotePrefix="1" applyFont="1" applyBorder="1" applyAlignment="1">
      <alignment horizontal="center"/>
    </xf>
    <xf numFmtId="1" fontId="17" fillId="0" borderId="2" xfId="0" applyNumberFormat="1" applyFont="1" applyBorder="1"/>
    <xf numFmtId="0" fontId="23" fillId="0" borderId="7" xfId="0" applyFont="1" applyFill="1" applyBorder="1" applyAlignment="1">
      <alignment vertical="center"/>
    </xf>
    <xf numFmtId="0" fontId="17" fillId="0" borderId="4" xfId="0" applyFont="1" applyBorder="1"/>
    <xf numFmtId="0" fontId="17" fillId="0" borderId="7" xfId="0" applyFont="1" applyBorder="1"/>
    <xf numFmtId="0" fontId="23" fillId="2" borderId="0" xfId="0" applyFont="1" applyFill="1"/>
    <xf numFmtId="0" fontId="21" fillId="0" borderId="4" xfId="0" applyFont="1" applyBorder="1" applyAlignment="1">
      <alignment wrapText="1"/>
    </xf>
    <xf numFmtId="0" fontId="13" fillId="2" borderId="0" xfId="0" applyFont="1" applyFill="1"/>
    <xf numFmtId="0" fontId="13" fillId="0" borderId="2" xfId="0" applyFont="1" applyFill="1" applyBorder="1"/>
    <xf numFmtId="164" fontId="38" fillId="0" borderId="2" xfId="1" applyFont="1" applyBorder="1"/>
    <xf numFmtId="164" fontId="38" fillId="0" borderId="2" xfId="0" applyNumberFormat="1" applyFont="1" applyBorder="1"/>
    <xf numFmtId="164" fontId="32" fillId="0" borderId="2" xfId="1" applyFont="1" applyBorder="1"/>
    <xf numFmtId="164" fontId="32" fillId="0" borderId="4" xfId="1" applyFont="1" applyBorder="1"/>
    <xf numFmtId="164" fontId="32" fillId="0" borderId="5" xfId="1" applyFont="1" applyBorder="1"/>
    <xf numFmtId="164" fontId="39" fillId="0" borderId="0" xfId="0" applyNumberFormat="1" applyFont="1"/>
    <xf numFmtId="164" fontId="15" fillId="0" borderId="1" xfId="1" applyFont="1" applyFill="1" applyBorder="1" applyAlignment="1">
      <alignment horizontal="right" wrapText="1"/>
    </xf>
    <xf numFmtId="164" fontId="15" fillId="0" borderId="2" xfId="1" applyFont="1" applyFill="1" applyBorder="1" applyAlignment="1">
      <alignment horizontal="right" wrapText="1"/>
    </xf>
    <xf numFmtId="164" fontId="17" fillId="0" borderId="0" xfId="1" applyFont="1"/>
    <xf numFmtId="164" fontId="2" fillId="0" borderId="0" xfId="0" applyNumberFormat="1" applyFont="1"/>
    <xf numFmtId="167" fontId="13" fillId="0" borderId="7" xfId="1" applyNumberFormat="1" applyFont="1" applyBorder="1"/>
    <xf numFmtId="164" fontId="23" fillId="0" borderId="16" xfId="1" applyFont="1" applyBorder="1"/>
    <xf numFmtId="164" fontId="9" fillId="0" borderId="2" xfId="1" applyFont="1" applyFill="1" applyBorder="1" applyAlignment="1">
      <alignment horizontal="right" wrapText="1"/>
    </xf>
    <xf numFmtId="0" fontId="2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3" fillId="0" borderId="6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3" fillId="0" borderId="7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2" fillId="0" borderId="4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left" wrapText="1"/>
    </xf>
    <xf numFmtId="0" fontId="33" fillId="0" borderId="11" xfId="0" applyFont="1" applyBorder="1" applyAlignment="1">
      <alignment horizontal="center"/>
    </xf>
    <xf numFmtId="164" fontId="34" fillId="0" borderId="6" xfId="1" applyFont="1" applyBorder="1" applyAlignment="1">
      <alignment horizontal="center"/>
    </xf>
    <xf numFmtId="164" fontId="34" fillId="0" borderId="10" xfId="1" applyFont="1" applyBorder="1" applyAlignment="1">
      <alignment horizontal="center"/>
    </xf>
    <xf numFmtId="164" fontId="34" fillId="0" borderId="3" xfId="1" applyFont="1" applyBorder="1" applyAlignment="1">
      <alignment horizontal="center"/>
    </xf>
    <xf numFmtId="0" fontId="35" fillId="0" borderId="2" xfId="0" applyFont="1" applyBorder="1" applyAlignment="1">
      <alignment horizontal="center" wrapText="1"/>
    </xf>
    <xf numFmtId="166" fontId="22" fillId="0" borderId="2" xfId="1" applyNumberFormat="1" applyFont="1" applyBorder="1" applyAlignment="1">
      <alignment horizontal="center"/>
    </xf>
    <xf numFmtId="0" fontId="0" fillId="0" borderId="15" xfId="0" applyBorder="1" applyAlignment="1">
      <alignment horizontal="center"/>
    </xf>
  </cellXfs>
  <cellStyles count="4">
    <cellStyle name="Comma" xfId="1" builtinId="3"/>
    <cellStyle name="Normal" xfId="0" builtinId="0"/>
    <cellStyle name="Normal_FG_1" xfId="3" xr:uid="{00000000-0005-0000-0000-000002000000}"/>
    <cellStyle name="Normal_TOTALDATA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 x14ac:dyDescent="0.25"/>
  <cols>
    <col min="2" max="2" width="23" bestFit="1" customWidth="1"/>
    <col min="6" max="6" width="24.54296875" customWidth="1"/>
  </cols>
  <sheetData>
    <row r="1" spans="1:8" ht="23.15" customHeight="1" x14ac:dyDescent="0.25">
      <c r="B1">
        <f ca="1">MONTH(NOW())</f>
        <v>1</v>
      </c>
      <c r="C1">
        <f ca="1">YEAR(NOW())</f>
        <v>2020</v>
      </c>
    </row>
    <row r="2" spans="1:8" ht="23.15" customHeight="1" x14ac:dyDescent="0.25"/>
    <row r="3" spans="1:8" ht="23.15" customHeight="1" x14ac:dyDescent="0.25">
      <c r="B3" t="s">
        <v>797</v>
      </c>
      <c r="F3" t="s">
        <v>798</v>
      </c>
    </row>
    <row r="4" spans="1:8" ht="23.15" customHeight="1" x14ac:dyDescent="0.25">
      <c r="B4" t="s">
        <v>794</v>
      </c>
      <c r="C4" t="s">
        <v>795</v>
      </c>
      <c r="D4" t="s">
        <v>796</v>
      </c>
      <c r="F4" t="s">
        <v>794</v>
      </c>
      <c r="G4" t="s">
        <v>795</v>
      </c>
      <c r="H4" t="s">
        <v>796</v>
      </c>
    </row>
    <row r="5" spans="1:8" ht="23.15" customHeight="1" x14ac:dyDescent="0.25">
      <c r="B5" s="8" t="e">
        <f>IF(G5=1,F5-1,F5)</f>
        <v>#REF!</v>
      </c>
      <c r="C5" s="8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 x14ac:dyDescent="0.5">
      <c r="B6" s="10" t="e">
        <f>LOOKUP(C5,A8:B19)</f>
        <v>#REF!</v>
      </c>
      <c r="F6" s="10" t="e">
        <f>IF(G5=1,LOOKUP(G5,E8:F19),LOOKUP(G5,A8:B19))</f>
        <v>#REF!</v>
      </c>
    </row>
    <row r="8" spans="1:8" x14ac:dyDescent="0.25">
      <c r="A8">
        <v>1</v>
      </c>
      <c r="B8" s="11" t="e">
        <f>D8&amp;"-"&amp;RIGHT(B$5,2)</f>
        <v>#REF!</v>
      </c>
      <c r="D8" s="9" t="s">
        <v>807</v>
      </c>
      <c r="E8">
        <v>1</v>
      </c>
      <c r="F8" s="11" t="e">
        <f>D8&amp;"-"&amp;RIGHT(F$5,2)</f>
        <v>#REF!</v>
      </c>
    </row>
    <row r="9" spans="1:8" x14ac:dyDescent="0.25">
      <c r="A9">
        <v>2</v>
      </c>
      <c r="B9" s="11" t="e">
        <f t="shared" ref="B9:B19" si="0">D9&amp;"-"&amp;RIGHT(B$5,2)</f>
        <v>#REF!</v>
      </c>
      <c r="D9" s="9" t="s">
        <v>808</v>
      </c>
      <c r="E9">
        <v>2</v>
      </c>
      <c r="F9" s="11" t="e">
        <f t="shared" ref="F9:F19" si="1">D9&amp;"-"&amp;RIGHT(F$5,2)</f>
        <v>#REF!</v>
      </c>
    </row>
    <row r="10" spans="1:8" x14ac:dyDescent="0.25">
      <c r="A10">
        <v>3</v>
      </c>
      <c r="B10" s="11" t="e">
        <f t="shared" si="0"/>
        <v>#REF!</v>
      </c>
      <c r="D10" s="9" t="s">
        <v>809</v>
      </c>
      <c r="E10">
        <v>3</v>
      </c>
      <c r="F10" s="11" t="e">
        <f t="shared" si="1"/>
        <v>#REF!</v>
      </c>
    </row>
    <row r="11" spans="1:8" x14ac:dyDescent="0.25">
      <c r="A11">
        <v>4</v>
      </c>
      <c r="B11" s="11" t="e">
        <f t="shared" si="0"/>
        <v>#REF!</v>
      </c>
      <c r="D11" s="9" t="s">
        <v>810</v>
      </c>
      <c r="E11">
        <v>4</v>
      </c>
      <c r="F11" s="11" t="e">
        <f t="shared" si="1"/>
        <v>#REF!</v>
      </c>
    </row>
    <row r="12" spans="1:8" x14ac:dyDescent="0.25">
      <c r="A12">
        <v>5</v>
      </c>
      <c r="B12" s="11" t="e">
        <f t="shared" si="0"/>
        <v>#REF!</v>
      </c>
      <c r="D12" s="9" t="s">
        <v>799</v>
      </c>
      <c r="E12">
        <v>5</v>
      </c>
      <c r="F12" s="11" t="e">
        <f t="shared" si="1"/>
        <v>#REF!</v>
      </c>
    </row>
    <row r="13" spans="1:8" x14ac:dyDescent="0.25">
      <c r="A13">
        <v>6</v>
      </c>
      <c r="B13" s="11" t="e">
        <f t="shared" si="0"/>
        <v>#REF!</v>
      </c>
      <c r="D13" s="9" t="s">
        <v>800</v>
      </c>
      <c r="E13">
        <v>6</v>
      </c>
      <c r="F13" s="11" t="e">
        <f t="shared" si="1"/>
        <v>#REF!</v>
      </c>
    </row>
    <row r="14" spans="1:8" x14ac:dyDescent="0.25">
      <c r="A14">
        <v>7</v>
      </c>
      <c r="B14" s="11" t="e">
        <f t="shared" si="0"/>
        <v>#REF!</v>
      </c>
      <c r="D14" s="9" t="s">
        <v>801</v>
      </c>
      <c r="E14">
        <v>7</v>
      </c>
      <c r="F14" s="11" t="e">
        <f t="shared" si="1"/>
        <v>#REF!</v>
      </c>
    </row>
    <row r="15" spans="1:8" x14ac:dyDescent="0.25">
      <c r="A15">
        <v>8</v>
      </c>
      <c r="B15" s="11" t="e">
        <f t="shared" si="0"/>
        <v>#REF!</v>
      </c>
      <c r="D15" s="9" t="s">
        <v>802</v>
      </c>
      <c r="E15">
        <v>8</v>
      </c>
      <c r="F15" s="11" t="e">
        <f t="shared" si="1"/>
        <v>#REF!</v>
      </c>
    </row>
    <row r="16" spans="1:8" x14ac:dyDescent="0.25">
      <c r="A16">
        <v>9</v>
      </c>
      <c r="B16" s="11" t="e">
        <f t="shared" si="0"/>
        <v>#REF!</v>
      </c>
      <c r="D16" s="9" t="s">
        <v>803</v>
      </c>
      <c r="E16">
        <v>9</v>
      </c>
      <c r="F16" s="11" t="e">
        <f t="shared" si="1"/>
        <v>#REF!</v>
      </c>
    </row>
    <row r="17" spans="1:6" x14ac:dyDescent="0.25">
      <c r="A17">
        <v>10</v>
      </c>
      <c r="B17" s="11" t="e">
        <f t="shared" si="0"/>
        <v>#REF!</v>
      </c>
      <c r="D17" s="9" t="s">
        <v>804</v>
      </c>
      <c r="E17">
        <v>10</v>
      </c>
      <c r="F17" s="11" t="e">
        <f t="shared" si="1"/>
        <v>#REF!</v>
      </c>
    </row>
    <row r="18" spans="1:6" x14ac:dyDescent="0.25">
      <c r="A18">
        <v>11</v>
      </c>
      <c r="B18" s="11" t="e">
        <f t="shared" si="0"/>
        <v>#REF!</v>
      </c>
      <c r="D18" s="9" t="s">
        <v>805</v>
      </c>
      <c r="E18">
        <v>11</v>
      </c>
      <c r="F18" s="11" t="e">
        <f t="shared" si="1"/>
        <v>#REF!</v>
      </c>
    </row>
    <row r="19" spans="1:6" x14ac:dyDescent="0.25">
      <c r="A19">
        <v>12</v>
      </c>
      <c r="B19" s="11" t="e">
        <f t="shared" si="0"/>
        <v>#REF!</v>
      </c>
      <c r="D19" s="9" t="s">
        <v>806</v>
      </c>
      <c r="E19">
        <v>12</v>
      </c>
      <c r="F19" s="11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"/>
  <sheetViews>
    <sheetView tabSelected="1" topLeftCell="D14" zoomScale="98" zoomScaleNormal="98" workbookViewId="0">
      <selection activeCell="J30" sqref="J30"/>
    </sheetView>
  </sheetViews>
  <sheetFormatPr defaultRowHeight="12.5" x14ac:dyDescent="0.25"/>
  <cols>
    <col min="1" max="1" width="6.26953125" customWidth="1"/>
    <col min="2" max="2" width="40.81640625" customWidth="1"/>
    <col min="3" max="3" width="28.26953125" customWidth="1"/>
    <col min="4" max="7" width="27.54296875" customWidth="1"/>
    <col min="8" max="8" width="25.81640625" customWidth="1"/>
    <col min="9" max="9" width="26" customWidth="1"/>
    <col min="10" max="10" width="28.81640625" customWidth="1"/>
    <col min="11" max="11" width="25.26953125" customWidth="1"/>
    <col min="12" max="12" width="23.453125" bestFit="1" customWidth="1"/>
    <col min="14" max="15" width="9.1796875" hidden="1" customWidth="1"/>
  </cols>
  <sheetData>
    <row r="1" spans="1:17" ht="25" x14ac:dyDescent="0.5">
      <c r="A1" s="129" t="s">
        <v>20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"/>
      <c r="M1" s="12"/>
      <c r="P1" s="12"/>
      <c r="Q1" s="12"/>
    </row>
    <row r="2" spans="1:17" ht="17.5" x14ac:dyDescent="0.35">
      <c r="A2" s="19"/>
      <c r="B2" s="19"/>
      <c r="C2" s="19"/>
      <c r="D2" s="20"/>
      <c r="E2" s="20"/>
      <c r="F2" s="20"/>
      <c r="G2" s="20"/>
      <c r="H2" s="21"/>
      <c r="I2" s="21"/>
      <c r="J2" s="21"/>
      <c r="K2" s="21"/>
      <c r="L2" s="13"/>
      <c r="M2" s="13"/>
      <c r="N2" s="13"/>
      <c r="O2" s="13"/>
      <c r="P2" s="13"/>
    </row>
    <row r="3" spans="1:17" ht="25" x14ac:dyDescent="0.5">
      <c r="A3" s="130" t="s">
        <v>902</v>
      </c>
      <c r="B3" s="130"/>
      <c r="C3" s="130"/>
      <c r="D3" s="130"/>
      <c r="E3" s="130"/>
      <c r="F3" s="130"/>
      <c r="G3" s="130"/>
      <c r="H3" s="130"/>
      <c r="I3" s="130"/>
      <c r="J3" s="22"/>
      <c r="K3" s="22"/>
      <c r="L3" s="14"/>
      <c r="M3" s="14"/>
      <c r="N3" s="14"/>
      <c r="O3" s="14"/>
      <c r="P3" s="14"/>
      <c r="Q3" s="14"/>
    </row>
    <row r="4" spans="1:17" ht="17.5" x14ac:dyDescent="0.35">
      <c r="A4" s="19"/>
      <c r="B4" s="19"/>
      <c r="C4" s="23"/>
      <c r="D4" s="24"/>
      <c r="E4" s="24"/>
      <c r="F4" s="24"/>
      <c r="G4" s="24"/>
      <c r="H4" s="25"/>
      <c r="I4" s="26"/>
      <c r="J4" s="27"/>
      <c r="K4" s="27"/>
    </row>
    <row r="5" spans="1:17" ht="96.75" customHeight="1" x14ac:dyDescent="0.35">
      <c r="A5" s="63" t="s">
        <v>0</v>
      </c>
      <c r="B5" s="63" t="s">
        <v>13</v>
      </c>
      <c r="C5" s="28" t="s">
        <v>880</v>
      </c>
      <c r="D5" s="29" t="s">
        <v>927</v>
      </c>
      <c r="E5" s="29" t="s">
        <v>926</v>
      </c>
      <c r="F5" s="31" t="s">
        <v>908</v>
      </c>
      <c r="G5" s="30" t="s">
        <v>881</v>
      </c>
      <c r="H5" s="30" t="s">
        <v>882</v>
      </c>
      <c r="I5" s="32"/>
      <c r="J5" s="32"/>
      <c r="K5" s="19"/>
    </row>
    <row r="6" spans="1:17" ht="17.5" x14ac:dyDescent="0.35">
      <c r="A6" s="30"/>
      <c r="B6" s="30"/>
      <c r="C6" s="33" t="s">
        <v>901</v>
      </c>
      <c r="D6" s="33" t="s">
        <v>901</v>
      </c>
      <c r="E6" s="33" t="s">
        <v>901</v>
      </c>
      <c r="F6" s="33" t="s">
        <v>901</v>
      </c>
      <c r="G6" s="33" t="s">
        <v>901</v>
      </c>
      <c r="H6" s="34" t="s">
        <v>901</v>
      </c>
      <c r="I6" s="35"/>
      <c r="J6" s="35"/>
      <c r="K6" s="19"/>
    </row>
    <row r="7" spans="1:17" ht="18" x14ac:dyDescent="0.4">
      <c r="A7" s="65">
        <v>1</v>
      </c>
      <c r="B7" s="65" t="s">
        <v>883</v>
      </c>
      <c r="C7" s="15">
        <v>230243041782.0946</v>
      </c>
      <c r="D7" s="15">
        <f>7870639079.86+9640676264.68+6779432655.46</f>
        <v>24290748000</v>
      </c>
      <c r="E7" s="15">
        <v>6874740000</v>
      </c>
      <c r="F7" s="15">
        <v>365886674.50999999</v>
      </c>
      <c r="G7" s="15">
        <v>12983998041.310499</v>
      </c>
      <c r="H7" s="64">
        <f>SUM(C7:G7)</f>
        <v>274758414497.9151</v>
      </c>
      <c r="I7" s="36"/>
      <c r="J7" s="37"/>
      <c r="K7" s="123"/>
    </row>
    <row r="8" spans="1:17" ht="18" x14ac:dyDescent="0.4">
      <c r="A8" s="65">
        <v>2</v>
      </c>
      <c r="B8" s="65" t="s">
        <v>884</v>
      </c>
      <c r="C8" s="15">
        <v>116782347692.05701</v>
      </c>
      <c r="D8" s="15">
        <f>3992093322.21+4889879836.6+3438618841.19</f>
        <v>12320592000.000002</v>
      </c>
      <c r="E8" s="15">
        <v>3486960000</v>
      </c>
      <c r="F8" s="15">
        <v>185582610.91</v>
      </c>
      <c r="G8" s="15">
        <v>43279993471.035004</v>
      </c>
      <c r="H8" s="64">
        <f t="shared" ref="H8:H14" si="0">SUM(C8:G8)</f>
        <v>176055475774.00201</v>
      </c>
      <c r="I8" s="36"/>
      <c r="J8" s="37"/>
      <c r="K8" s="19"/>
    </row>
    <row r="9" spans="1:17" ht="18" x14ac:dyDescent="0.4">
      <c r="A9" s="65">
        <v>3</v>
      </c>
      <c r="B9" s="65" t="s">
        <v>885</v>
      </c>
      <c r="C9" s="15">
        <v>90034295002.109894</v>
      </c>
      <c r="D9" s="15">
        <f>2651030992.83+3769892389+3077736618.17</f>
        <v>9498660000</v>
      </c>
      <c r="E9" s="15">
        <v>2688300000</v>
      </c>
      <c r="F9" s="15">
        <v>143076414.09999999</v>
      </c>
      <c r="G9" s="15">
        <v>30295995429.724499</v>
      </c>
      <c r="H9" s="64">
        <f t="shared" si="0"/>
        <v>132660326845.9344</v>
      </c>
      <c r="I9" s="36"/>
      <c r="J9" s="37"/>
      <c r="K9" s="19"/>
    </row>
    <row r="10" spans="1:17" ht="18" x14ac:dyDescent="0.4">
      <c r="A10" s="65">
        <v>4</v>
      </c>
      <c r="B10" s="65" t="s">
        <v>886</v>
      </c>
      <c r="C10" s="15">
        <v>42143938657.139999</v>
      </c>
      <c r="D10" s="15">
        <f>2232483876.59+2734549774.41+1922966349</f>
        <v>6890000000</v>
      </c>
      <c r="E10" s="15">
        <v>1950000000</v>
      </c>
      <c r="F10" s="15">
        <v>90280382.299999997</v>
      </c>
      <c r="G10" s="15">
        <v>0</v>
      </c>
      <c r="H10" s="64">
        <f t="shared" si="0"/>
        <v>51074219039.440002</v>
      </c>
      <c r="I10" s="36"/>
      <c r="J10" s="37"/>
      <c r="K10" s="19"/>
    </row>
    <row r="11" spans="1:17" ht="18" x14ac:dyDescent="0.4">
      <c r="A11" s="65">
        <v>5</v>
      </c>
      <c r="B11" s="65" t="s">
        <v>887</v>
      </c>
      <c r="C11" s="15">
        <v>4934901287.79</v>
      </c>
      <c r="D11" s="15">
        <v>0</v>
      </c>
      <c r="E11" s="15">
        <v>0</v>
      </c>
      <c r="F11" s="15">
        <v>0</v>
      </c>
      <c r="G11" s="15">
        <v>481873739.83999997</v>
      </c>
      <c r="H11" s="64">
        <f t="shared" si="0"/>
        <v>5416775027.6300001</v>
      </c>
      <c r="I11" s="36"/>
      <c r="J11" s="37"/>
      <c r="K11" s="19"/>
    </row>
    <row r="12" spans="1:17" ht="18" x14ac:dyDescent="0.4">
      <c r="A12" s="65">
        <v>6</v>
      </c>
      <c r="B12" s="65" t="s">
        <v>905</v>
      </c>
      <c r="C12" s="15">
        <v>107799547.48</v>
      </c>
      <c r="D12" s="15">
        <v>0</v>
      </c>
      <c r="E12" s="15">
        <v>0</v>
      </c>
      <c r="F12" s="15">
        <v>0</v>
      </c>
      <c r="G12" s="15">
        <v>0</v>
      </c>
      <c r="H12" s="64">
        <f t="shared" si="0"/>
        <v>107799547.48</v>
      </c>
      <c r="I12" s="36"/>
      <c r="J12" s="37"/>
      <c r="K12" s="19"/>
    </row>
    <row r="13" spans="1:17" ht="18" x14ac:dyDescent="0.4">
      <c r="A13" s="65">
        <v>7</v>
      </c>
      <c r="B13" s="66" t="s">
        <v>899</v>
      </c>
      <c r="C13" s="15">
        <v>3731089695.0700002</v>
      </c>
      <c r="D13" s="15">
        <v>0</v>
      </c>
      <c r="E13" s="15">
        <v>0</v>
      </c>
      <c r="F13" s="15">
        <v>0</v>
      </c>
      <c r="G13" s="15">
        <v>3124792384</v>
      </c>
      <c r="H13" s="64">
        <f t="shared" si="0"/>
        <v>6855882079.0699997</v>
      </c>
      <c r="I13" s="36"/>
      <c r="J13" s="37"/>
      <c r="K13" s="19"/>
    </row>
    <row r="14" spans="1:17" ht="18" x14ac:dyDescent="0.4">
      <c r="A14" s="65">
        <v>8</v>
      </c>
      <c r="B14" s="65" t="s">
        <v>900</v>
      </c>
      <c r="C14" s="15">
        <v>3898080852.2399998</v>
      </c>
      <c r="D14" s="15">
        <v>0</v>
      </c>
      <c r="E14" s="15">
        <v>0</v>
      </c>
      <c r="F14" s="15">
        <v>0</v>
      </c>
      <c r="G14" s="15"/>
      <c r="H14" s="64">
        <f t="shared" si="0"/>
        <v>3898080852.2399998</v>
      </c>
      <c r="I14" s="36"/>
      <c r="J14" s="37"/>
      <c r="K14" s="19"/>
    </row>
    <row r="15" spans="1:17" ht="17.5" x14ac:dyDescent="0.35">
      <c r="A15" s="65"/>
      <c r="B15" s="65" t="s">
        <v>882</v>
      </c>
      <c r="C15" s="17">
        <f>SUM(C7:C14)</f>
        <v>491875494515.98145</v>
      </c>
      <c r="D15" s="17">
        <f t="shared" ref="D15:G15" si="1">SUM(D7:D14)</f>
        <v>53000000000</v>
      </c>
      <c r="E15" s="17">
        <f t="shared" si="1"/>
        <v>15000000000</v>
      </c>
      <c r="F15" s="17">
        <f t="shared" si="1"/>
        <v>784826081.81999993</v>
      </c>
      <c r="G15" s="17">
        <f t="shared" si="1"/>
        <v>90166653065.910004</v>
      </c>
      <c r="H15" s="67">
        <f>SUM(C15:G15)</f>
        <v>650826973663.71143</v>
      </c>
      <c r="I15" s="36"/>
      <c r="J15" s="36"/>
      <c r="K15" s="19"/>
    </row>
    <row r="16" spans="1:17" ht="18" x14ac:dyDescent="0.4">
      <c r="A16" s="38"/>
      <c r="B16" s="39" t="s">
        <v>888</v>
      </c>
      <c r="C16" s="40"/>
      <c r="D16" s="41"/>
      <c r="E16" s="41"/>
      <c r="F16" s="41"/>
      <c r="G16" s="41"/>
      <c r="H16" s="41"/>
      <c r="I16" s="41"/>
      <c r="J16" s="37"/>
      <c r="K16" s="37"/>
    </row>
    <row r="17" spans="1:11" ht="18" x14ac:dyDescent="0.4">
      <c r="A17" s="38"/>
      <c r="B17" s="19"/>
      <c r="C17" s="41"/>
      <c r="D17" s="42"/>
      <c r="E17" s="42"/>
      <c r="F17" s="20"/>
      <c r="G17" s="20"/>
      <c r="H17" s="41"/>
      <c r="I17" s="41"/>
      <c r="J17" s="41"/>
      <c r="K17" s="41"/>
    </row>
    <row r="18" spans="1:11" ht="16.5" x14ac:dyDescent="0.35">
      <c r="A18" s="131" t="s">
        <v>909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1" ht="13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3" x14ac:dyDescent="0.3">
      <c r="A20" s="43"/>
      <c r="B20" s="43">
        <v>1</v>
      </c>
      <c r="C20" s="43">
        <v>2</v>
      </c>
      <c r="D20" s="43">
        <v>3</v>
      </c>
      <c r="E20" s="43" t="s">
        <v>889</v>
      </c>
      <c r="F20" s="44">
        <v>5</v>
      </c>
      <c r="G20" s="44">
        <v>6</v>
      </c>
      <c r="H20" s="43">
        <v>7</v>
      </c>
      <c r="I20" s="44">
        <v>8</v>
      </c>
      <c r="J20" s="43" t="s">
        <v>912</v>
      </c>
      <c r="K20" s="27"/>
    </row>
    <row r="21" spans="1:11" ht="67.5" customHeight="1" x14ac:dyDescent="0.35">
      <c r="A21" s="72" t="s">
        <v>0</v>
      </c>
      <c r="B21" s="72" t="s">
        <v>13</v>
      </c>
      <c r="C21" s="73" t="s">
        <v>4</v>
      </c>
      <c r="D21" s="72" t="s">
        <v>890</v>
      </c>
      <c r="E21" s="72" t="s">
        <v>11</v>
      </c>
      <c r="F21" s="69" t="s">
        <v>927</v>
      </c>
      <c r="G21" s="69" t="s">
        <v>928</v>
      </c>
      <c r="H21" s="75" t="s">
        <v>908</v>
      </c>
      <c r="I21" s="74" t="s">
        <v>881</v>
      </c>
      <c r="J21" s="68" t="s">
        <v>12</v>
      </c>
      <c r="K21" s="45"/>
    </row>
    <row r="22" spans="1:11" ht="15.5" x14ac:dyDescent="0.35">
      <c r="A22" s="48"/>
      <c r="B22" s="48"/>
      <c r="C22" s="46" t="s">
        <v>901</v>
      </c>
      <c r="D22" s="46" t="s">
        <v>901</v>
      </c>
      <c r="E22" s="46" t="s">
        <v>901</v>
      </c>
      <c r="F22" s="46" t="s">
        <v>901</v>
      </c>
      <c r="G22" s="46" t="s">
        <v>901</v>
      </c>
      <c r="H22" s="46" t="s">
        <v>901</v>
      </c>
      <c r="I22" s="46" t="s">
        <v>901</v>
      </c>
      <c r="J22" s="70" t="s">
        <v>901</v>
      </c>
      <c r="K22" s="47"/>
    </row>
    <row r="23" spans="1:11" ht="15.5" x14ac:dyDescent="0.35">
      <c r="A23" s="48">
        <v>1</v>
      </c>
      <c r="B23" s="49" t="s">
        <v>891</v>
      </c>
      <c r="C23" s="51">
        <v>211973946970.98679</v>
      </c>
      <c r="D23" s="125">
        <v>44441361755.110001</v>
      </c>
      <c r="E23" s="50">
        <f>C23-D23</f>
        <v>167532585215.87677</v>
      </c>
      <c r="F23" s="50">
        <f>7246127474.82+8875717517.79+6241505007.4</f>
        <v>22363350000.010002</v>
      </c>
      <c r="G23" s="50">
        <v>6329250000</v>
      </c>
      <c r="H23" s="50">
        <v>336854664.26999998</v>
      </c>
      <c r="I23" s="76">
        <v>12118398171.889999</v>
      </c>
      <c r="J23" s="51">
        <f>E23+F23+G23+H23+I23</f>
        <v>208680438052.04675</v>
      </c>
      <c r="K23" s="52"/>
    </row>
    <row r="24" spans="1:11" ht="15.5" x14ac:dyDescent="0.35">
      <c r="A24" s="48">
        <v>2</v>
      </c>
      <c r="B24" s="49" t="s">
        <v>892</v>
      </c>
      <c r="C24" s="16">
        <v>4370596844.7625999</v>
      </c>
      <c r="D24" s="50">
        <v>0</v>
      </c>
      <c r="E24" s="50">
        <f t="shared" ref="E24:E27" si="2">C24-D24</f>
        <v>4370596844.7625999</v>
      </c>
      <c r="F24" s="50">
        <f>149404690.2+183004484.9+128690824.89</f>
        <v>461099999.99000001</v>
      </c>
      <c r="G24" s="50">
        <v>130500000</v>
      </c>
      <c r="H24" s="50">
        <v>6945457</v>
      </c>
      <c r="I24" s="76">
        <v>0</v>
      </c>
      <c r="J24" s="51">
        <f t="shared" ref="J24:J27" si="3">E24+F24+G24+H24+I24</f>
        <v>4969142301.7525997</v>
      </c>
      <c r="K24" s="52"/>
    </row>
    <row r="25" spans="1:11" ht="15.5" x14ac:dyDescent="0.35">
      <c r="A25" s="48">
        <v>3</v>
      </c>
      <c r="B25" s="49" t="s">
        <v>893</v>
      </c>
      <c r="C25" s="51">
        <v>2185298422.3813</v>
      </c>
      <c r="D25" s="50">
        <v>0</v>
      </c>
      <c r="E25" s="50">
        <f t="shared" si="2"/>
        <v>2185298422.3813</v>
      </c>
      <c r="F25" s="50">
        <f>74702345.1+91502242.45+64345412.45</f>
        <v>230550000</v>
      </c>
      <c r="G25" s="50">
        <v>65250000</v>
      </c>
      <c r="H25" s="50">
        <v>3472728.4975999999</v>
      </c>
      <c r="I25" s="76">
        <v>0</v>
      </c>
      <c r="J25" s="51">
        <f t="shared" si="3"/>
        <v>2484571150.8789001</v>
      </c>
      <c r="K25" s="52"/>
    </row>
    <row r="26" spans="1:11" ht="15.5" x14ac:dyDescent="0.35">
      <c r="A26" s="48">
        <v>4</v>
      </c>
      <c r="B26" s="49" t="s">
        <v>894</v>
      </c>
      <c r="C26" s="51">
        <v>7342602699.2011995</v>
      </c>
      <c r="D26" s="50">
        <v>0</v>
      </c>
      <c r="E26" s="50">
        <f t="shared" si="2"/>
        <v>7342602699.2011995</v>
      </c>
      <c r="F26" s="50">
        <f>216200585.82+307447534.64+250999879.54</f>
        <v>774648000</v>
      </c>
      <c r="G26" s="50">
        <v>219240000</v>
      </c>
      <c r="H26" s="50">
        <v>11668367.752</v>
      </c>
      <c r="I26" s="76">
        <v>0</v>
      </c>
      <c r="J26" s="51">
        <f t="shared" si="3"/>
        <v>8348159066.9531994</v>
      </c>
      <c r="K26" s="52"/>
    </row>
    <row r="27" spans="1:11" ht="15.5" x14ac:dyDescent="0.35">
      <c r="A27" s="48">
        <v>5</v>
      </c>
      <c r="B27" s="48" t="s">
        <v>895</v>
      </c>
      <c r="C27" s="16">
        <v>4370596844.7625999</v>
      </c>
      <c r="D27" s="50">
        <v>37085313.240000002</v>
      </c>
      <c r="E27" s="50">
        <f t="shared" si="2"/>
        <v>4333511531.5226002</v>
      </c>
      <c r="F27" s="50">
        <f>149404690.2+183004484.9+128690824.89</f>
        <v>461099999.99000001</v>
      </c>
      <c r="G27" s="50">
        <v>130500000</v>
      </c>
      <c r="H27" s="50">
        <v>6945457</v>
      </c>
      <c r="I27" s="76">
        <v>865599869.41999996</v>
      </c>
      <c r="J27" s="51">
        <f t="shared" si="3"/>
        <v>5797656857.9326</v>
      </c>
      <c r="K27" s="52"/>
    </row>
    <row r="28" spans="1:11" ht="15.5" x14ac:dyDescent="0.35">
      <c r="A28" s="48"/>
      <c r="B28" s="53" t="s">
        <v>896</v>
      </c>
      <c r="C28" s="71">
        <f>SUM(C23:C27)</f>
        <v>230243041782.09448</v>
      </c>
      <c r="D28" s="71">
        <f t="shared" ref="D28:F28" si="4">SUM(D23:D27)</f>
        <v>44478447068.349998</v>
      </c>
      <c r="E28" s="71">
        <f t="shared" si="4"/>
        <v>185764594713.74448</v>
      </c>
      <c r="F28" s="71">
        <f t="shared" si="4"/>
        <v>24290747999.990005</v>
      </c>
      <c r="G28" s="71">
        <f t="shared" ref="G28:H28" si="5">SUM(G23:G27)</f>
        <v>6874740000</v>
      </c>
      <c r="H28" s="71">
        <f t="shared" si="5"/>
        <v>365886674.51959997</v>
      </c>
      <c r="I28" s="77">
        <f t="shared" ref="I28:J28" si="6">SUM(I23:I27)</f>
        <v>12983998041.309999</v>
      </c>
      <c r="J28" s="77">
        <f t="shared" si="6"/>
        <v>230279967429.56403</v>
      </c>
      <c r="K28" s="54"/>
    </row>
    <row r="29" spans="1:11" ht="13" x14ac:dyDescent="0.3">
      <c r="A29" s="19"/>
      <c r="B29" s="19"/>
      <c r="C29" s="19"/>
      <c r="D29" s="55"/>
      <c r="E29" s="55"/>
      <c r="F29" s="56"/>
      <c r="G29" s="57"/>
      <c r="H29" s="57"/>
      <c r="I29" s="58"/>
      <c r="J29" s="59"/>
      <c r="K29" s="52"/>
    </row>
    <row r="30" spans="1:11" ht="23" x14ac:dyDescent="0.5">
      <c r="A30" s="60" t="s">
        <v>903</v>
      </c>
      <c r="B30" s="19"/>
      <c r="C30" s="19"/>
      <c r="D30" s="19"/>
      <c r="E30" s="55"/>
      <c r="F30" s="55"/>
      <c r="G30" s="19"/>
      <c r="H30" s="61"/>
      <c r="I30" s="61"/>
      <c r="J30" s="55"/>
      <c r="K30" s="55"/>
    </row>
    <row r="31" spans="1:11" ht="20" x14ac:dyDescent="0.4">
      <c r="A31" s="132" t="s">
        <v>904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</row>
    <row r="32" spans="1:11" ht="13" x14ac:dyDescent="0.3">
      <c r="A32" s="19"/>
      <c r="B32" s="62"/>
      <c r="C32" s="62"/>
      <c r="D32" s="62"/>
      <c r="E32" s="62"/>
      <c r="F32" s="62"/>
      <c r="G32" s="62"/>
      <c r="H32" s="19"/>
      <c r="I32" s="19"/>
      <c r="J32" s="19"/>
      <c r="K32" s="19"/>
    </row>
    <row r="33" spans="1:12" ht="13" hidden="1" x14ac:dyDescent="0.3">
      <c r="A33" s="19"/>
      <c r="B33" s="62"/>
      <c r="C33" s="62"/>
      <c r="D33" s="62"/>
      <c r="E33" s="62"/>
      <c r="F33" s="62"/>
      <c r="G33" s="62"/>
      <c r="H33" s="19"/>
      <c r="I33" s="19"/>
      <c r="J33" s="19"/>
      <c r="K33" s="19"/>
    </row>
    <row r="34" spans="1:12" ht="13" x14ac:dyDescent="0.3">
      <c r="A34" s="19"/>
      <c r="B34" s="62"/>
      <c r="C34" s="62"/>
      <c r="D34" s="62"/>
      <c r="E34" s="62"/>
      <c r="F34" s="62"/>
      <c r="G34" s="62"/>
      <c r="H34" s="19"/>
      <c r="I34" s="19"/>
      <c r="J34" s="19"/>
      <c r="K34" s="19"/>
    </row>
    <row r="35" spans="1:12" ht="20.5" x14ac:dyDescent="0.45">
      <c r="A35" s="19"/>
      <c r="B35" s="19"/>
      <c r="C35" s="128" t="s">
        <v>897</v>
      </c>
      <c r="D35" s="128"/>
      <c r="E35" s="128"/>
      <c r="F35" s="128"/>
      <c r="G35" s="128"/>
      <c r="H35" s="128"/>
      <c r="I35" s="19"/>
      <c r="J35" s="19"/>
      <c r="K35" s="19"/>
    </row>
    <row r="36" spans="1:12" ht="20" x14ac:dyDescent="0.4">
      <c r="A36" s="19"/>
      <c r="B36" s="19"/>
      <c r="C36" s="133" t="s">
        <v>910</v>
      </c>
      <c r="D36" s="133"/>
      <c r="E36" s="133"/>
      <c r="F36" s="133"/>
      <c r="G36" s="133"/>
      <c r="H36" s="133"/>
      <c r="I36" s="19"/>
      <c r="J36" s="19"/>
      <c r="K36" s="19"/>
    </row>
    <row r="37" spans="1:12" ht="20.5" x14ac:dyDescent="0.45">
      <c r="A37" s="19"/>
      <c r="B37" s="19"/>
      <c r="C37" s="128" t="s">
        <v>924</v>
      </c>
      <c r="D37" s="128"/>
      <c r="E37" s="128"/>
      <c r="F37" s="128"/>
      <c r="G37" s="128"/>
      <c r="H37" s="128"/>
      <c r="I37" s="123"/>
      <c r="J37" s="123"/>
      <c r="K37" s="123"/>
      <c r="L37" s="124"/>
    </row>
    <row r="38" spans="1:12" ht="20.5" x14ac:dyDescent="0.45">
      <c r="A38" s="19"/>
      <c r="B38" s="19"/>
      <c r="C38" s="128" t="s">
        <v>898</v>
      </c>
      <c r="D38" s="128"/>
      <c r="E38" s="128"/>
      <c r="F38" s="128"/>
      <c r="G38" s="128"/>
      <c r="H38" s="128"/>
      <c r="I38" s="123"/>
      <c r="J38" s="123"/>
      <c r="K38" s="123"/>
      <c r="L38" s="124"/>
    </row>
    <row r="39" spans="1:12" ht="13" x14ac:dyDescent="0.3">
      <c r="I39" s="7"/>
      <c r="J39" s="7"/>
      <c r="K39" s="7"/>
      <c r="L39" s="124"/>
    </row>
    <row r="40" spans="1:12" ht="13" x14ac:dyDescent="0.3">
      <c r="I40" s="123"/>
      <c r="J40" s="7"/>
      <c r="K40" s="7"/>
      <c r="L40" s="124"/>
    </row>
    <row r="41" spans="1:12" ht="13" x14ac:dyDescent="0.3">
      <c r="I41" s="123"/>
      <c r="J41" s="7"/>
      <c r="K41" s="7"/>
      <c r="L41" s="124"/>
    </row>
    <row r="42" spans="1:12" ht="13" x14ac:dyDescent="0.3">
      <c r="I42" s="7"/>
      <c r="J42" s="7"/>
      <c r="K42" s="7"/>
      <c r="L42" s="124"/>
    </row>
  </sheetData>
  <mergeCells count="8">
    <mergeCell ref="C37:H37"/>
    <mergeCell ref="C38:H38"/>
    <mergeCell ref="A1:K1"/>
    <mergeCell ref="A3:I3"/>
    <mergeCell ref="A18:K18"/>
    <mergeCell ref="A31:K31"/>
    <mergeCell ref="C35:H35"/>
    <mergeCell ref="C36:H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53"/>
  <sheetViews>
    <sheetView zoomScale="80" zoomScaleNormal="80" workbookViewId="0">
      <pane xSplit="3" ySplit="9" topLeftCell="H37" activePane="bottomRight" state="frozen"/>
      <selection pane="topRight" activeCell="D1" sqref="D1"/>
      <selection pane="bottomLeft" activeCell="A10" sqref="A10"/>
      <selection pane="bottomRight" activeCell="J37" sqref="J37"/>
    </sheetView>
  </sheetViews>
  <sheetFormatPr defaultRowHeight="12.5" x14ac:dyDescent="0.25"/>
  <cols>
    <col min="1" max="1" width="4" bestFit="1" customWidth="1"/>
    <col min="2" max="2" width="22.453125" customWidth="1"/>
    <col min="3" max="3" width="7.453125" customWidth="1"/>
    <col min="4" max="4" width="20.7265625" customWidth="1"/>
    <col min="5" max="5" width="19" customWidth="1"/>
    <col min="6" max="6" width="19.453125" customWidth="1"/>
    <col min="7" max="7" width="17.81640625" bestFit="1" customWidth="1"/>
    <col min="8" max="8" width="18.54296875" customWidth="1"/>
    <col min="9" max="9" width="19.453125" customWidth="1"/>
    <col min="10" max="13" width="19.54296875" customWidth="1"/>
    <col min="14" max="15" width="21" customWidth="1"/>
    <col min="16" max="16" width="22" bestFit="1" customWidth="1"/>
    <col min="17" max="17" width="24.1796875" bestFit="1" customWidth="1"/>
    <col min="18" max="18" width="20.1796875" bestFit="1" customWidth="1"/>
    <col min="19" max="19" width="4.26953125" bestFit="1" customWidth="1"/>
  </cols>
  <sheetData>
    <row r="1" spans="1:19" ht="25" hidden="1" x14ac:dyDescent="0.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5" x14ac:dyDescent="0.5">
      <c r="A2" s="129" t="s">
        <v>925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8" customHeight="1" x14ac:dyDescent="0.4">
      <c r="A3" s="19"/>
      <c r="B3" s="19"/>
      <c r="C3" s="19"/>
      <c r="D3" s="19"/>
      <c r="E3" s="19"/>
      <c r="F3" s="19"/>
      <c r="G3" s="19"/>
      <c r="H3" s="3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7.5" x14ac:dyDescent="0.35">
      <c r="A4" s="143" t="s">
        <v>911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9"/>
    </row>
    <row r="5" spans="1:19" ht="20" x14ac:dyDescent="0.4">
      <c r="A5" s="27"/>
      <c r="B5" s="27"/>
      <c r="C5" s="27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27"/>
    </row>
    <row r="6" spans="1:19" ht="13" x14ac:dyDescent="0.3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 t="s">
        <v>5</v>
      </c>
      <c r="G6" s="43">
        <v>7</v>
      </c>
      <c r="H6" s="43">
        <v>8</v>
      </c>
      <c r="I6" s="43">
        <v>9</v>
      </c>
      <c r="J6" s="43" t="s">
        <v>6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  <c r="P6" s="43">
        <v>16</v>
      </c>
      <c r="Q6" s="43" t="s">
        <v>915</v>
      </c>
      <c r="R6" s="43" t="s">
        <v>916</v>
      </c>
      <c r="S6" s="79"/>
    </row>
    <row r="7" spans="1:19" ht="12.75" customHeight="1" x14ac:dyDescent="0.3">
      <c r="A7" s="139" t="s">
        <v>0</v>
      </c>
      <c r="B7" s="139" t="s">
        <v>13</v>
      </c>
      <c r="C7" s="139" t="s">
        <v>1</v>
      </c>
      <c r="D7" s="139" t="s">
        <v>4</v>
      </c>
      <c r="E7" s="139" t="s">
        <v>21</v>
      </c>
      <c r="F7" s="139" t="s">
        <v>2</v>
      </c>
      <c r="G7" s="136" t="s">
        <v>18</v>
      </c>
      <c r="H7" s="137"/>
      <c r="I7" s="138"/>
      <c r="J7" s="139" t="s">
        <v>11</v>
      </c>
      <c r="K7" s="145" t="s">
        <v>927</v>
      </c>
      <c r="L7" s="145" t="s">
        <v>928</v>
      </c>
      <c r="M7" s="145" t="s">
        <v>908</v>
      </c>
      <c r="N7" s="141" t="s">
        <v>61</v>
      </c>
      <c r="O7" s="141" t="s">
        <v>879</v>
      </c>
      <c r="P7" s="139" t="s">
        <v>914</v>
      </c>
      <c r="Q7" s="139" t="s">
        <v>19</v>
      </c>
      <c r="R7" s="139" t="s">
        <v>12</v>
      </c>
      <c r="S7" s="139" t="s">
        <v>0</v>
      </c>
    </row>
    <row r="8" spans="1:19" ht="81.75" customHeight="1" x14ac:dyDescent="0.3">
      <c r="A8" s="140"/>
      <c r="B8" s="140"/>
      <c r="C8" s="140"/>
      <c r="D8" s="140"/>
      <c r="E8" s="140"/>
      <c r="F8" s="140"/>
      <c r="G8" s="80" t="s">
        <v>3</v>
      </c>
      <c r="H8" s="80" t="s">
        <v>10</v>
      </c>
      <c r="I8" s="80" t="s">
        <v>811</v>
      </c>
      <c r="J8" s="140"/>
      <c r="K8" s="146"/>
      <c r="L8" s="146"/>
      <c r="M8" s="146"/>
      <c r="N8" s="142"/>
      <c r="O8" s="142"/>
      <c r="P8" s="140"/>
      <c r="Q8" s="140"/>
      <c r="R8" s="140"/>
      <c r="S8" s="140"/>
    </row>
    <row r="9" spans="1:19" ht="15" x14ac:dyDescent="0.3">
      <c r="A9" s="79"/>
      <c r="B9" s="79"/>
      <c r="C9" s="79"/>
      <c r="D9" s="46" t="s">
        <v>901</v>
      </c>
      <c r="E9" s="46" t="s">
        <v>901</v>
      </c>
      <c r="F9" s="46" t="s">
        <v>901</v>
      </c>
      <c r="G9" s="46" t="s">
        <v>901</v>
      </c>
      <c r="H9" s="46" t="s">
        <v>901</v>
      </c>
      <c r="I9" s="46" t="s">
        <v>901</v>
      </c>
      <c r="J9" s="46" t="s">
        <v>901</v>
      </c>
      <c r="K9" s="46" t="s">
        <v>901</v>
      </c>
      <c r="L9" s="46" t="s">
        <v>901</v>
      </c>
      <c r="M9" s="46" t="s">
        <v>901</v>
      </c>
      <c r="N9" s="46" t="s">
        <v>901</v>
      </c>
      <c r="O9" s="46" t="s">
        <v>901</v>
      </c>
      <c r="P9" s="46" t="s">
        <v>901</v>
      </c>
      <c r="Q9" s="46" t="s">
        <v>901</v>
      </c>
      <c r="R9" s="46" t="s">
        <v>901</v>
      </c>
      <c r="S9" s="79"/>
    </row>
    <row r="10" spans="1:19" ht="18" customHeight="1" x14ac:dyDescent="0.3">
      <c r="A10" s="79">
        <v>1</v>
      </c>
      <c r="B10" s="81" t="s">
        <v>24</v>
      </c>
      <c r="C10" s="82">
        <v>17</v>
      </c>
      <c r="D10" s="83">
        <v>2883745663.6083002</v>
      </c>
      <c r="E10" s="83">
        <v>544499669.64830005</v>
      </c>
      <c r="F10" s="84">
        <f>D10+E10</f>
        <v>3428245333.2566004</v>
      </c>
      <c r="G10" s="85">
        <v>49089114.18</v>
      </c>
      <c r="H10" s="85">
        <v>0</v>
      </c>
      <c r="I10" s="83">
        <v>735771002.03999996</v>
      </c>
      <c r="J10" s="86">
        <f>F10-G10-H10-I10</f>
        <v>2643385217.0366006</v>
      </c>
      <c r="K10" s="84">
        <v>397582376.34609997</v>
      </c>
      <c r="L10" s="127">
        <v>112827472.3062</v>
      </c>
      <c r="M10" s="84">
        <v>5819855.9900000002</v>
      </c>
      <c r="N10" s="86">
        <v>888853253.58959997</v>
      </c>
      <c r="O10" s="84">
        <v>0</v>
      </c>
      <c r="P10" s="86">
        <f>N10-O10</f>
        <v>888853253.58959997</v>
      </c>
      <c r="Q10" s="87">
        <f>F10+K10+L10+M10+N10</f>
        <v>4833328291.4884996</v>
      </c>
      <c r="R10" s="87">
        <f>J10+K10+L10+M10+P10</f>
        <v>4048468175.2685003</v>
      </c>
      <c r="S10" s="79">
        <v>1</v>
      </c>
    </row>
    <row r="11" spans="1:19" ht="18" customHeight="1" x14ac:dyDescent="0.3">
      <c r="A11" s="79">
        <v>2</v>
      </c>
      <c r="B11" s="81" t="s">
        <v>25</v>
      </c>
      <c r="C11" s="88">
        <v>21</v>
      </c>
      <c r="D11" s="83">
        <v>3067809478.7651</v>
      </c>
      <c r="E11" s="83">
        <v>0</v>
      </c>
      <c r="F11" s="84">
        <f t="shared" ref="F11:F45" si="0">D11+E11</f>
        <v>3067809478.7651</v>
      </c>
      <c r="G11" s="85">
        <v>47880996.670000002</v>
      </c>
      <c r="H11" s="85">
        <v>0</v>
      </c>
      <c r="I11" s="83">
        <v>574293833.11000001</v>
      </c>
      <c r="J11" s="86">
        <f t="shared" ref="J11:J45" si="1">F11-G11-H11-I11</f>
        <v>2445634648.9850998</v>
      </c>
      <c r="K11" s="84">
        <v>323655326.92619997</v>
      </c>
      <c r="L11" s="127">
        <v>91600564.224700004</v>
      </c>
      <c r="M11" s="84">
        <v>4875155.4000000004</v>
      </c>
      <c r="N11" s="86">
        <v>924116606.16869998</v>
      </c>
      <c r="O11" s="84">
        <v>0</v>
      </c>
      <c r="P11" s="86">
        <f t="shared" ref="P11:P45" si="2">N11-O11</f>
        <v>924116606.16869998</v>
      </c>
      <c r="Q11" s="87">
        <f t="shared" ref="Q11:Q45" si="3">F11+K11+L11+M11+N11</f>
        <v>4412057131.4847002</v>
      </c>
      <c r="R11" s="87">
        <f t="shared" ref="R11:R45" si="4">J11+K11+L11+M11+P11</f>
        <v>3789882301.7046995</v>
      </c>
      <c r="S11" s="79">
        <v>2</v>
      </c>
    </row>
    <row r="12" spans="1:19" ht="18" customHeight="1" x14ac:dyDescent="0.3">
      <c r="A12" s="79">
        <v>3</v>
      </c>
      <c r="B12" s="81" t="s">
        <v>26</v>
      </c>
      <c r="C12" s="88">
        <v>31</v>
      </c>
      <c r="D12" s="83">
        <v>3096318391.1553001</v>
      </c>
      <c r="E12" s="83">
        <v>9480399997.757</v>
      </c>
      <c r="F12" s="84">
        <f t="shared" si="0"/>
        <v>12576718388.9123</v>
      </c>
      <c r="G12" s="85">
        <v>49992746.219999999</v>
      </c>
      <c r="H12" s="85">
        <v>0</v>
      </c>
      <c r="I12" s="83">
        <v>1230984275.9200001</v>
      </c>
      <c r="J12" s="86">
        <f t="shared" si="1"/>
        <v>11295741366.772301</v>
      </c>
      <c r="K12" s="84">
        <v>1889201426.977</v>
      </c>
      <c r="L12" s="127">
        <v>542558601.06920004</v>
      </c>
      <c r="M12" s="84">
        <v>25759338.789999999</v>
      </c>
      <c r="N12" s="86">
        <v>1019545451.0982</v>
      </c>
      <c r="O12" s="84">
        <v>0</v>
      </c>
      <c r="P12" s="86">
        <f t="shared" si="2"/>
        <v>1019545451.0982</v>
      </c>
      <c r="Q12" s="87">
        <f t="shared" si="3"/>
        <v>16053783206.846701</v>
      </c>
      <c r="R12" s="87">
        <f t="shared" si="4"/>
        <v>14772806184.706701</v>
      </c>
      <c r="S12" s="79">
        <v>3</v>
      </c>
    </row>
    <row r="13" spans="1:19" ht="18" customHeight="1" x14ac:dyDescent="0.3">
      <c r="A13" s="79">
        <v>4</v>
      </c>
      <c r="B13" s="81" t="s">
        <v>27</v>
      </c>
      <c r="C13" s="88">
        <v>21</v>
      </c>
      <c r="D13" s="83">
        <v>3062062298.8765998</v>
      </c>
      <c r="E13" s="83">
        <v>0</v>
      </c>
      <c r="F13" s="84">
        <f t="shared" si="0"/>
        <v>3062062298.8765998</v>
      </c>
      <c r="G13" s="85">
        <v>48797314.899999999</v>
      </c>
      <c r="H13" s="85">
        <v>0</v>
      </c>
      <c r="I13" s="83">
        <v>242539775</v>
      </c>
      <c r="J13" s="86">
        <f t="shared" si="1"/>
        <v>2770725208.9765997</v>
      </c>
      <c r="K13" s="84">
        <v>323048996.77430004</v>
      </c>
      <c r="L13" s="127">
        <v>91428961.351600006</v>
      </c>
      <c r="M13" s="84">
        <v>4866022.37</v>
      </c>
      <c r="N13" s="86">
        <v>1051065963.2417001</v>
      </c>
      <c r="O13" s="84">
        <v>0</v>
      </c>
      <c r="P13" s="86">
        <f t="shared" si="2"/>
        <v>1051065963.2417001</v>
      </c>
      <c r="Q13" s="87">
        <f t="shared" si="3"/>
        <v>4532472242.6141996</v>
      </c>
      <c r="R13" s="87">
        <f t="shared" si="4"/>
        <v>4241135152.7142</v>
      </c>
      <c r="S13" s="79">
        <v>4</v>
      </c>
    </row>
    <row r="14" spans="1:19" ht="18" customHeight="1" x14ac:dyDescent="0.3">
      <c r="A14" s="79">
        <v>5</v>
      </c>
      <c r="B14" s="81" t="s">
        <v>28</v>
      </c>
      <c r="C14" s="88">
        <v>20</v>
      </c>
      <c r="D14" s="83">
        <v>3683763536.6700001</v>
      </c>
      <c r="E14" s="83">
        <v>0</v>
      </c>
      <c r="F14" s="84">
        <f t="shared" si="0"/>
        <v>3683763536.6700001</v>
      </c>
      <c r="G14" s="85">
        <v>122545636.01000001</v>
      </c>
      <c r="H14" s="85">
        <v>201255000</v>
      </c>
      <c r="I14" s="83">
        <v>918083417.38999999</v>
      </c>
      <c r="J14" s="86">
        <f t="shared" si="1"/>
        <v>2441879483.27</v>
      </c>
      <c r="K14" s="84">
        <v>388638766.5302</v>
      </c>
      <c r="L14" s="127">
        <v>109992103.73559999</v>
      </c>
      <c r="M14" s="84">
        <v>5853987.9400000004</v>
      </c>
      <c r="N14" s="86">
        <v>1046243859.6928999</v>
      </c>
      <c r="O14" s="84">
        <v>0</v>
      </c>
      <c r="P14" s="86">
        <f t="shared" si="2"/>
        <v>1046243859.6928999</v>
      </c>
      <c r="Q14" s="87">
        <f t="shared" si="3"/>
        <v>5234492254.5686998</v>
      </c>
      <c r="R14" s="87">
        <f t="shared" si="4"/>
        <v>3992608201.1687002</v>
      </c>
      <c r="S14" s="79">
        <v>5</v>
      </c>
    </row>
    <row r="15" spans="1:19" ht="18" customHeight="1" x14ac:dyDescent="0.3">
      <c r="A15" s="79">
        <v>6</v>
      </c>
      <c r="B15" s="81" t="s">
        <v>29</v>
      </c>
      <c r="C15" s="88">
        <v>8</v>
      </c>
      <c r="D15" s="83">
        <v>2724937972.7533002</v>
      </c>
      <c r="E15" s="83">
        <v>8147019234.8603001</v>
      </c>
      <c r="F15" s="84">
        <f t="shared" si="0"/>
        <v>10871957207.6136</v>
      </c>
      <c r="G15" s="85">
        <v>37128394.560000002</v>
      </c>
      <c r="H15" s="85">
        <v>0</v>
      </c>
      <c r="I15" s="83">
        <v>1431714433.8699999</v>
      </c>
      <c r="J15" s="86">
        <f t="shared" si="1"/>
        <v>9403114379.1836014</v>
      </c>
      <c r="K15" s="84">
        <v>1577932199.2367001</v>
      </c>
      <c r="L15" s="127">
        <v>437783893.46170002</v>
      </c>
      <c r="M15" s="84">
        <v>20831735.460000001</v>
      </c>
      <c r="N15" s="86">
        <v>797891542.33630002</v>
      </c>
      <c r="O15" s="84">
        <v>0</v>
      </c>
      <c r="P15" s="86">
        <f t="shared" si="2"/>
        <v>797891542.33630002</v>
      </c>
      <c r="Q15" s="87">
        <f t="shared" si="3"/>
        <v>13706396578.108299</v>
      </c>
      <c r="R15" s="87">
        <f t="shared" si="4"/>
        <v>12237553749.678301</v>
      </c>
      <c r="S15" s="79">
        <v>6</v>
      </c>
    </row>
    <row r="16" spans="1:19" ht="18" customHeight="1" x14ac:dyDescent="0.3">
      <c r="A16" s="79">
        <v>7</v>
      </c>
      <c r="B16" s="81" t="s">
        <v>30</v>
      </c>
      <c r="C16" s="88">
        <v>23</v>
      </c>
      <c r="D16" s="83">
        <v>3453766448.9580998</v>
      </c>
      <c r="E16" s="83">
        <v>0</v>
      </c>
      <c r="F16" s="84">
        <f t="shared" si="0"/>
        <v>3453766448.9580998</v>
      </c>
      <c r="G16" s="85">
        <v>25850279.32</v>
      </c>
      <c r="H16" s="85">
        <v>103855987.23</v>
      </c>
      <c r="I16" s="83">
        <v>518048825.83999997</v>
      </c>
      <c r="J16" s="86">
        <f t="shared" si="1"/>
        <v>2806011356.5680995</v>
      </c>
      <c r="K16" s="84">
        <v>364373966.80359995</v>
      </c>
      <c r="L16" s="127">
        <v>103124707.5852</v>
      </c>
      <c r="M16" s="84">
        <v>5488492.1200000001</v>
      </c>
      <c r="N16" s="86">
        <v>1008839413.7269</v>
      </c>
      <c r="O16" s="84">
        <v>0</v>
      </c>
      <c r="P16" s="86">
        <f t="shared" si="2"/>
        <v>1008839413.7269</v>
      </c>
      <c r="Q16" s="87">
        <f t="shared" si="3"/>
        <v>4935593029.193799</v>
      </c>
      <c r="R16" s="87">
        <f t="shared" si="4"/>
        <v>4287837936.8037992</v>
      </c>
      <c r="S16" s="79">
        <v>7</v>
      </c>
    </row>
    <row r="17" spans="1:19" ht="18" customHeight="1" x14ac:dyDescent="0.3">
      <c r="A17" s="79">
        <v>8</v>
      </c>
      <c r="B17" s="81" t="s">
        <v>31</v>
      </c>
      <c r="C17" s="88">
        <v>27</v>
      </c>
      <c r="D17" s="83">
        <v>3826278252.3070002</v>
      </c>
      <c r="E17" s="83">
        <v>0</v>
      </c>
      <c r="F17" s="84">
        <f t="shared" si="0"/>
        <v>3826278252.3070002</v>
      </c>
      <c r="G17" s="85">
        <v>16982764.75</v>
      </c>
      <c r="H17" s="85">
        <v>0</v>
      </c>
      <c r="I17" s="83">
        <v>475638244.67000002</v>
      </c>
      <c r="J17" s="86">
        <f t="shared" si="1"/>
        <v>3333657242.8870001</v>
      </c>
      <c r="K17" s="84">
        <v>403674135.3276</v>
      </c>
      <c r="L17" s="127">
        <v>114247396.7885</v>
      </c>
      <c r="M17" s="84">
        <v>6080462.6900000004</v>
      </c>
      <c r="N17" s="86">
        <v>1005874219.4066</v>
      </c>
      <c r="O17" s="84">
        <v>0</v>
      </c>
      <c r="P17" s="86">
        <f t="shared" si="2"/>
        <v>1005874219.4066</v>
      </c>
      <c r="Q17" s="87">
        <f t="shared" si="3"/>
        <v>5356154466.5197001</v>
      </c>
      <c r="R17" s="87">
        <f t="shared" si="4"/>
        <v>4863533457.0997</v>
      </c>
      <c r="S17" s="79">
        <v>8</v>
      </c>
    </row>
    <row r="18" spans="1:19" ht="18" customHeight="1" x14ac:dyDescent="0.3">
      <c r="A18" s="79">
        <v>9</v>
      </c>
      <c r="B18" s="81" t="s">
        <v>32</v>
      </c>
      <c r="C18" s="88">
        <v>18</v>
      </c>
      <c r="D18" s="83">
        <v>3096846441.5272002</v>
      </c>
      <c r="E18" s="83">
        <v>0</v>
      </c>
      <c r="F18" s="84">
        <f t="shared" si="0"/>
        <v>3096846441.5272002</v>
      </c>
      <c r="G18" s="85">
        <v>114172380.52</v>
      </c>
      <c r="H18" s="85">
        <v>633134951.91999996</v>
      </c>
      <c r="I18" s="83">
        <v>903535446.16999996</v>
      </c>
      <c r="J18" s="86">
        <f t="shared" si="1"/>
        <v>1446003662.9172001</v>
      </c>
      <c r="K18" s="84">
        <v>326718740.00889999</v>
      </c>
      <c r="L18" s="127">
        <v>92467567.925799996</v>
      </c>
      <c r="M18" s="84">
        <v>4921298.9800000004</v>
      </c>
      <c r="N18" s="86">
        <v>905308911.08159995</v>
      </c>
      <c r="O18" s="84">
        <v>0</v>
      </c>
      <c r="P18" s="86">
        <f t="shared" si="2"/>
        <v>905308911.08159995</v>
      </c>
      <c r="Q18" s="87">
        <f t="shared" si="3"/>
        <v>4426262959.5235004</v>
      </c>
      <c r="R18" s="87">
        <f t="shared" si="4"/>
        <v>2775420180.9134998</v>
      </c>
      <c r="S18" s="79">
        <v>9</v>
      </c>
    </row>
    <row r="19" spans="1:19" ht="18" customHeight="1" x14ac:dyDescent="0.3">
      <c r="A19" s="79">
        <v>10</v>
      </c>
      <c r="B19" s="81" t="s">
        <v>33</v>
      </c>
      <c r="C19" s="88">
        <v>25</v>
      </c>
      <c r="D19" s="83">
        <v>3126950791.1025</v>
      </c>
      <c r="E19" s="83">
        <v>12760082953.6131</v>
      </c>
      <c r="F19" s="84">
        <f t="shared" si="0"/>
        <v>15887033744.715599</v>
      </c>
      <c r="G19" s="85">
        <v>27218783.030000001</v>
      </c>
      <c r="H19" s="85">
        <v>0</v>
      </c>
      <c r="I19" s="83">
        <v>1385998840.29</v>
      </c>
      <c r="J19" s="86">
        <f t="shared" si="1"/>
        <v>14473816121.395599</v>
      </c>
      <c r="K19" s="84">
        <v>2466848243.2911</v>
      </c>
      <c r="L19" s="127">
        <v>702290992.32650006</v>
      </c>
      <c r="M19" s="84">
        <v>33160903.469999999</v>
      </c>
      <c r="N19" s="86">
        <v>1138608580.0690999</v>
      </c>
      <c r="O19" s="84">
        <v>0</v>
      </c>
      <c r="P19" s="86">
        <f t="shared" si="2"/>
        <v>1138608580.0690999</v>
      </c>
      <c r="Q19" s="87">
        <f t="shared" si="3"/>
        <v>20227942463.872299</v>
      </c>
      <c r="R19" s="87">
        <f t="shared" si="4"/>
        <v>18814724840.552299</v>
      </c>
      <c r="S19" s="79">
        <v>10</v>
      </c>
    </row>
    <row r="20" spans="1:19" ht="18" customHeight="1" x14ac:dyDescent="0.3">
      <c r="A20" s="79">
        <v>11</v>
      </c>
      <c r="B20" s="81" t="s">
        <v>34</v>
      </c>
      <c r="C20" s="88">
        <v>13</v>
      </c>
      <c r="D20" s="83">
        <v>2755193176.8435001</v>
      </c>
      <c r="E20" s="83">
        <v>0</v>
      </c>
      <c r="F20" s="84">
        <f t="shared" si="0"/>
        <v>2755193176.8435001</v>
      </c>
      <c r="G20" s="85">
        <v>43683865.479999997</v>
      </c>
      <c r="H20" s="85">
        <v>0</v>
      </c>
      <c r="I20" s="83">
        <v>418207446.32840002</v>
      </c>
      <c r="J20" s="86">
        <f t="shared" si="1"/>
        <v>2293301865.0351</v>
      </c>
      <c r="K20" s="84">
        <v>290674161.67690003</v>
      </c>
      <c r="L20" s="127">
        <v>82266272.170300007</v>
      </c>
      <c r="M20" s="84">
        <v>4378366.71</v>
      </c>
      <c r="N20" s="86">
        <v>874557294.79560006</v>
      </c>
      <c r="O20" s="84">
        <v>0</v>
      </c>
      <c r="P20" s="86">
        <f t="shared" si="2"/>
        <v>874557294.79560006</v>
      </c>
      <c r="Q20" s="87">
        <f t="shared" si="3"/>
        <v>4007069272.1963</v>
      </c>
      <c r="R20" s="87">
        <f t="shared" si="4"/>
        <v>3545177960.3878999</v>
      </c>
      <c r="S20" s="79">
        <v>11</v>
      </c>
    </row>
    <row r="21" spans="1:19" ht="18" customHeight="1" x14ac:dyDescent="0.3">
      <c r="A21" s="79">
        <v>12</v>
      </c>
      <c r="B21" s="81" t="s">
        <v>35</v>
      </c>
      <c r="C21" s="88">
        <v>18</v>
      </c>
      <c r="D21" s="83">
        <v>2879618442.9878001</v>
      </c>
      <c r="E21" s="83">
        <v>1373856142.1287999</v>
      </c>
      <c r="F21" s="84">
        <f t="shared" si="0"/>
        <v>4253474585.1166</v>
      </c>
      <c r="G21" s="85">
        <v>78949802.439999998</v>
      </c>
      <c r="H21" s="85">
        <v>0</v>
      </c>
      <c r="I21" s="83">
        <v>667743490.03999996</v>
      </c>
      <c r="J21" s="86">
        <f t="shared" si="1"/>
        <v>3506781292.6366</v>
      </c>
      <c r="K21" s="84">
        <v>506028204.45099998</v>
      </c>
      <c r="L21" s="127">
        <v>145277039.185</v>
      </c>
      <c r="M21" s="84">
        <v>7321340.79</v>
      </c>
      <c r="N21" s="86">
        <v>933773387.06480002</v>
      </c>
      <c r="O21" s="84">
        <v>0</v>
      </c>
      <c r="P21" s="86">
        <f t="shared" si="2"/>
        <v>933773387.06480002</v>
      </c>
      <c r="Q21" s="87">
        <f t="shared" si="3"/>
        <v>5845874556.6074009</v>
      </c>
      <c r="R21" s="87">
        <f t="shared" si="4"/>
        <v>5099181264.1273994</v>
      </c>
      <c r="S21" s="79">
        <v>12</v>
      </c>
    </row>
    <row r="22" spans="1:19" ht="18" customHeight="1" x14ac:dyDescent="0.3">
      <c r="A22" s="79">
        <v>13</v>
      </c>
      <c r="B22" s="81" t="s">
        <v>36</v>
      </c>
      <c r="C22" s="88">
        <v>16</v>
      </c>
      <c r="D22" s="83">
        <v>2753638437.3903999</v>
      </c>
      <c r="E22" s="83">
        <v>0</v>
      </c>
      <c r="F22" s="84">
        <f t="shared" si="0"/>
        <v>2753638437.3903999</v>
      </c>
      <c r="G22" s="85">
        <v>86493536.700000003</v>
      </c>
      <c r="H22" s="85">
        <v>102458000.01000001</v>
      </c>
      <c r="I22" s="83">
        <v>577098993.80999994</v>
      </c>
      <c r="J22" s="86">
        <f t="shared" si="1"/>
        <v>1987587906.8704</v>
      </c>
      <c r="K22" s="84">
        <v>290510135.9314</v>
      </c>
      <c r="L22" s="127">
        <v>82219849.792400002</v>
      </c>
      <c r="M22" s="84">
        <v>4375896.0199999996</v>
      </c>
      <c r="N22" s="86">
        <v>847927142.33360004</v>
      </c>
      <c r="O22" s="84">
        <v>0</v>
      </c>
      <c r="P22" s="86">
        <f t="shared" si="2"/>
        <v>847927142.33360004</v>
      </c>
      <c r="Q22" s="87">
        <f t="shared" si="3"/>
        <v>3978671461.4677997</v>
      </c>
      <c r="R22" s="87">
        <f t="shared" si="4"/>
        <v>3212620930.9477997</v>
      </c>
      <c r="S22" s="79">
        <v>13</v>
      </c>
    </row>
    <row r="23" spans="1:19" ht="18" customHeight="1" x14ac:dyDescent="0.3">
      <c r="A23" s="79">
        <v>14</v>
      </c>
      <c r="B23" s="81" t="s">
        <v>37</v>
      </c>
      <c r="C23" s="88">
        <v>17</v>
      </c>
      <c r="D23" s="83">
        <v>3097113720.2842002</v>
      </c>
      <c r="E23" s="83">
        <v>0</v>
      </c>
      <c r="F23" s="84">
        <f t="shared" si="0"/>
        <v>3097113720.2842002</v>
      </c>
      <c r="G23" s="85">
        <v>66510511.539999999</v>
      </c>
      <c r="H23" s="85">
        <v>0</v>
      </c>
      <c r="I23" s="83">
        <v>359035558.30000001</v>
      </c>
      <c r="J23" s="86">
        <f t="shared" si="1"/>
        <v>2671567650.4442</v>
      </c>
      <c r="K23" s="84">
        <v>326746938.0363</v>
      </c>
      <c r="L23" s="127">
        <v>92475548.501200005</v>
      </c>
      <c r="M23" s="84">
        <v>4921723.72</v>
      </c>
      <c r="N23" s="86">
        <v>974159004.3973</v>
      </c>
      <c r="O23" s="84">
        <v>0</v>
      </c>
      <c r="P23" s="86">
        <f t="shared" si="2"/>
        <v>974159004.3973</v>
      </c>
      <c r="Q23" s="87">
        <f t="shared" si="3"/>
        <v>4495416934.9390001</v>
      </c>
      <c r="R23" s="87">
        <f t="shared" si="4"/>
        <v>4069870865.099</v>
      </c>
      <c r="S23" s="79">
        <v>14</v>
      </c>
    </row>
    <row r="24" spans="1:19" ht="18" customHeight="1" x14ac:dyDescent="0.3">
      <c r="A24" s="79">
        <v>15</v>
      </c>
      <c r="B24" s="81" t="s">
        <v>38</v>
      </c>
      <c r="C24" s="88">
        <v>11</v>
      </c>
      <c r="D24" s="83">
        <v>2900787142.2804999</v>
      </c>
      <c r="E24" s="83">
        <v>0</v>
      </c>
      <c r="F24" s="84">
        <f t="shared" si="0"/>
        <v>2900787142.2804999</v>
      </c>
      <c r="G24" s="85">
        <v>33506010.780000001</v>
      </c>
      <c r="H24" s="85">
        <v>533792423.91000003</v>
      </c>
      <c r="I24" s="83">
        <v>397856398.69999999</v>
      </c>
      <c r="J24" s="86">
        <f t="shared" si="1"/>
        <v>1935632308.8904998</v>
      </c>
      <c r="K24" s="84">
        <v>306034392.7489</v>
      </c>
      <c r="L24" s="127">
        <v>86613507.379700005</v>
      </c>
      <c r="M24" s="84">
        <v>4609734.79</v>
      </c>
      <c r="N24" s="86">
        <v>842972756.25960004</v>
      </c>
      <c r="O24" s="84">
        <v>0</v>
      </c>
      <c r="P24" s="86">
        <f t="shared" si="2"/>
        <v>842972756.25960004</v>
      </c>
      <c r="Q24" s="87">
        <f t="shared" si="3"/>
        <v>4141017533.4587002</v>
      </c>
      <c r="R24" s="87">
        <f t="shared" si="4"/>
        <v>3175862700.0687003</v>
      </c>
      <c r="S24" s="79">
        <v>15</v>
      </c>
    </row>
    <row r="25" spans="1:19" ht="18" customHeight="1" x14ac:dyDescent="0.3">
      <c r="A25" s="79">
        <v>16</v>
      </c>
      <c r="B25" s="81" t="s">
        <v>39</v>
      </c>
      <c r="C25" s="88">
        <v>27</v>
      </c>
      <c r="D25" s="83">
        <v>3201959601.7712998</v>
      </c>
      <c r="E25" s="83">
        <v>888042634.81710005</v>
      </c>
      <c r="F25" s="84">
        <f t="shared" si="0"/>
        <v>4090002236.5883999</v>
      </c>
      <c r="G25" s="85">
        <v>52497971.649999999</v>
      </c>
      <c r="H25" s="85">
        <v>0</v>
      </c>
      <c r="I25" s="83">
        <v>1008399955.6900001</v>
      </c>
      <c r="J25" s="86">
        <f t="shared" si="1"/>
        <v>3029104309.2483997</v>
      </c>
      <c r="K25" s="84">
        <v>486692974.71289998</v>
      </c>
      <c r="L25" s="127">
        <v>138342302.0663</v>
      </c>
      <c r="M25" s="84">
        <v>7066922.5599999996</v>
      </c>
      <c r="N25" s="86">
        <v>990223481.77810001</v>
      </c>
      <c r="O25" s="84">
        <v>0</v>
      </c>
      <c r="P25" s="86">
        <f t="shared" si="2"/>
        <v>990223481.77810001</v>
      </c>
      <c r="Q25" s="87">
        <f t="shared" si="3"/>
        <v>5712327917.7057009</v>
      </c>
      <c r="R25" s="87">
        <f t="shared" si="4"/>
        <v>4651429990.3656998</v>
      </c>
      <c r="S25" s="79">
        <v>16</v>
      </c>
    </row>
    <row r="26" spans="1:19" ht="18" customHeight="1" x14ac:dyDescent="0.3">
      <c r="A26" s="79">
        <v>17</v>
      </c>
      <c r="B26" s="81" t="s">
        <v>40</v>
      </c>
      <c r="C26" s="88">
        <v>27</v>
      </c>
      <c r="D26" s="83">
        <v>3444004578.9559002</v>
      </c>
      <c r="E26" s="83">
        <v>0</v>
      </c>
      <c r="F26" s="84">
        <f t="shared" si="0"/>
        <v>3444004578.9559002</v>
      </c>
      <c r="G26" s="85">
        <v>28348661.27</v>
      </c>
      <c r="H26" s="85">
        <v>0</v>
      </c>
      <c r="I26" s="83">
        <v>315790791.37</v>
      </c>
      <c r="J26" s="86">
        <f t="shared" si="1"/>
        <v>3099865126.3159003</v>
      </c>
      <c r="K26" s="84">
        <v>363344084.97659999</v>
      </c>
      <c r="L26" s="127">
        <v>102833231.5968</v>
      </c>
      <c r="M26" s="84">
        <v>5472979.2199999997</v>
      </c>
      <c r="N26" s="86">
        <v>1036309336.5948</v>
      </c>
      <c r="O26" s="84">
        <v>0</v>
      </c>
      <c r="P26" s="86">
        <f t="shared" si="2"/>
        <v>1036309336.5948</v>
      </c>
      <c r="Q26" s="87">
        <f t="shared" si="3"/>
        <v>4951964211.3441</v>
      </c>
      <c r="R26" s="87">
        <f t="shared" si="4"/>
        <v>4607824758.7040997</v>
      </c>
      <c r="S26" s="79">
        <v>17</v>
      </c>
    </row>
    <row r="27" spans="1:19" ht="18" customHeight="1" x14ac:dyDescent="0.3">
      <c r="A27" s="79">
        <v>18</v>
      </c>
      <c r="B27" s="81" t="s">
        <v>41</v>
      </c>
      <c r="C27" s="88">
        <v>23</v>
      </c>
      <c r="D27" s="83">
        <v>4035051937.9397998</v>
      </c>
      <c r="E27" s="83">
        <v>0</v>
      </c>
      <c r="F27" s="84">
        <f t="shared" si="0"/>
        <v>4035051937.9397998</v>
      </c>
      <c r="G27" s="85">
        <v>212722827.41999999</v>
      </c>
      <c r="H27" s="85">
        <v>0</v>
      </c>
      <c r="I27" s="83">
        <v>355822116.18000001</v>
      </c>
      <c r="J27" s="86">
        <f t="shared" si="1"/>
        <v>3466506994.3397999</v>
      </c>
      <c r="K27" s="84">
        <v>425699856.25440001</v>
      </c>
      <c r="L27" s="127">
        <v>120481091.3942</v>
      </c>
      <c r="M27" s="84">
        <v>6412231.7199999997</v>
      </c>
      <c r="N27" s="86">
        <v>1302262876.1472001</v>
      </c>
      <c r="O27" s="84">
        <v>0</v>
      </c>
      <c r="P27" s="86">
        <f t="shared" si="2"/>
        <v>1302262876.1472001</v>
      </c>
      <c r="Q27" s="87">
        <f t="shared" si="3"/>
        <v>5889907993.4556007</v>
      </c>
      <c r="R27" s="87">
        <f t="shared" si="4"/>
        <v>5321363049.8556004</v>
      </c>
      <c r="S27" s="79">
        <v>18</v>
      </c>
    </row>
    <row r="28" spans="1:19" ht="18" customHeight="1" x14ac:dyDescent="0.3">
      <c r="A28" s="79">
        <v>19</v>
      </c>
      <c r="B28" s="81" t="s">
        <v>42</v>
      </c>
      <c r="C28" s="88">
        <v>44</v>
      </c>
      <c r="D28" s="83">
        <v>4884879592.7159004</v>
      </c>
      <c r="E28" s="83">
        <v>0</v>
      </c>
      <c r="F28" s="84">
        <f t="shared" si="0"/>
        <v>4884879592.7159004</v>
      </c>
      <c r="G28" s="85">
        <v>68651257.310000002</v>
      </c>
      <c r="H28" s="85">
        <v>0</v>
      </c>
      <c r="I28" s="83">
        <v>649163654.49000001</v>
      </c>
      <c r="J28" s="86">
        <f t="shared" si="1"/>
        <v>4167064680.9159002</v>
      </c>
      <c r="K28" s="84">
        <v>515357069.11620003</v>
      </c>
      <c r="L28" s="127">
        <v>145855774.27790001</v>
      </c>
      <c r="M28" s="84">
        <v>7762720.3700000001</v>
      </c>
      <c r="N28" s="86">
        <v>1635784746.8999</v>
      </c>
      <c r="O28" s="84">
        <v>0</v>
      </c>
      <c r="P28" s="86">
        <f t="shared" si="2"/>
        <v>1635784746.8999</v>
      </c>
      <c r="Q28" s="87">
        <f t="shared" si="3"/>
        <v>7189639903.3799</v>
      </c>
      <c r="R28" s="87">
        <f t="shared" si="4"/>
        <v>6471824991.5799007</v>
      </c>
      <c r="S28" s="79">
        <v>19</v>
      </c>
    </row>
    <row r="29" spans="1:19" ht="18" customHeight="1" x14ac:dyDescent="0.3">
      <c r="A29" s="79">
        <v>20</v>
      </c>
      <c r="B29" s="81" t="s">
        <v>43</v>
      </c>
      <c r="C29" s="88">
        <v>34</v>
      </c>
      <c r="D29" s="83">
        <v>3785642660.9109998</v>
      </c>
      <c r="E29" s="83">
        <v>0</v>
      </c>
      <c r="F29" s="84">
        <f t="shared" si="0"/>
        <v>3785642660.9109998</v>
      </c>
      <c r="G29" s="85">
        <v>101946138.66</v>
      </c>
      <c r="H29" s="85">
        <v>0</v>
      </c>
      <c r="I29" s="83">
        <v>405233362.08999997</v>
      </c>
      <c r="J29" s="86">
        <f t="shared" si="1"/>
        <v>3278463160.1609998</v>
      </c>
      <c r="K29" s="84">
        <v>399387061.528</v>
      </c>
      <c r="L29" s="127">
        <v>113034074.0169</v>
      </c>
      <c r="M29" s="84">
        <v>6015887.3600000003</v>
      </c>
      <c r="N29" s="86">
        <v>1157745876.355</v>
      </c>
      <c r="O29" s="84">
        <v>0</v>
      </c>
      <c r="P29" s="86">
        <f t="shared" si="2"/>
        <v>1157745876.355</v>
      </c>
      <c r="Q29" s="87">
        <f t="shared" si="3"/>
        <v>5461825560.1708984</v>
      </c>
      <c r="R29" s="87">
        <f t="shared" si="4"/>
        <v>4954646059.4209003</v>
      </c>
      <c r="S29" s="79">
        <v>20</v>
      </c>
    </row>
    <row r="30" spans="1:19" ht="18" customHeight="1" x14ac:dyDescent="0.3">
      <c r="A30" s="79">
        <v>21</v>
      </c>
      <c r="B30" s="81" t="s">
        <v>44</v>
      </c>
      <c r="C30" s="88">
        <v>21</v>
      </c>
      <c r="D30" s="83">
        <v>3251885932.4843001</v>
      </c>
      <c r="E30" s="83">
        <v>0</v>
      </c>
      <c r="F30" s="84">
        <f t="shared" si="0"/>
        <v>3251885932.4843001</v>
      </c>
      <c r="G30" s="85">
        <v>40527697.229999997</v>
      </c>
      <c r="H30" s="85">
        <v>0</v>
      </c>
      <c r="I30" s="83">
        <v>454134183.77999997</v>
      </c>
      <c r="J30" s="86">
        <f t="shared" si="1"/>
        <v>2757224051.4743004</v>
      </c>
      <c r="K30" s="84">
        <v>343075478.4059</v>
      </c>
      <c r="L30" s="127">
        <v>97096833.5132</v>
      </c>
      <c r="M30" s="84">
        <v>5167677.25</v>
      </c>
      <c r="N30" s="86">
        <v>916801942.99000001</v>
      </c>
      <c r="O30" s="84">
        <v>0</v>
      </c>
      <c r="P30" s="86">
        <f t="shared" si="2"/>
        <v>916801942.99000001</v>
      </c>
      <c r="Q30" s="87">
        <f t="shared" si="3"/>
        <v>4614027864.6434002</v>
      </c>
      <c r="R30" s="87">
        <f t="shared" si="4"/>
        <v>4119365983.6334</v>
      </c>
      <c r="S30" s="79">
        <v>21</v>
      </c>
    </row>
    <row r="31" spans="1:19" ht="18" customHeight="1" x14ac:dyDescent="0.3">
      <c r="A31" s="79">
        <v>22</v>
      </c>
      <c r="B31" s="81" t="s">
        <v>45</v>
      </c>
      <c r="C31" s="88">
        <v>21</v>
      </c>
      <c r="D31" s="83">
        <v>3403742858.1483002</v>
      </c>
      <c r="E31" s="83">
        <v>0</v>
      </c>
      <c r="F31" s="84">
        <f t="shared" si="0"/>
        <v>3403742858.1483002</v>
      </c>
      <c r="G31" s="85">
        <v>28785606.329999998</v>
      </c>
      <c r="H31" s="85">
        <v>117593824.09999999</v>
      </c>
      <c r="I31" s="83">
        <v>611500169.09000003</v>
      </c>
      <c r="J31" s="86">
        <f t="shared" si="1"/>
        <v>2645863258.6283002</v>
      </c>
      <c r="K31" s="84">
        <v>359096454.70679998</v>
      </c>
      <c r="L31" s="127">
        <v>101631072.08589999</v>
      </c>
      <c r="M31" s="84">
        <v>5408998.0099999998</v>
      </c>
      <c r="N31" s="86">
        <v>933557625.95270002</v>
      </c>
      <c r="O31" s="84">
        <v>0</v>
      </c>
      <c r="P31" s="86">
        <f t="shared" si="2"/>
        <v>933557625.95270002</v>
      </c>
      <c r="Q31" s="87">
        <f t="shared" si="3"/>
        <v>4803437008.9036999</v>
      </c>
      <c r="R31" s="87">
        <f t="shared" si="4"/>
        <v>4045557409.3837004</v>
      </c>
      <c r="S31" s="79">
        <v>22</v>
      </c>
    </row>
    <row r="32" spans="1:19" ht="18" customHeight="1" x14ac:dyDescent="0.3">
      <c r="A32" s="79">
        <v>23</v>
      </c>
      <c r="B32" s="81" t="s">
        <v>46</v>
      </c>
      <c r="C32" s="88">
        <v>16</v>
      </c>
      <c r="D32" s="83">
        <v>2741361653.0381999</v>
      </c>
      <c r="E32" s="83">
        <v>0</v>
      </c>
      <c r="F32" s="84">
        <f t="shared" si="0"/>
        <v>2741361653.0381999</v>
      </c>
      <c r="G32" s="85">
        <v>37140990.009999998</v>
      </c>
      <c r="H32" s="85">
        <v>0</v>
      </c>
      <c r="I32" s="83">
        <v>573621836.71000004</v>
      </c>
      <c r="J32" s="86">
        <f t="shared" si="1"/>
        <v>2130598826.3181996</v>
      </c>
      <c r="K32" s="84">
        <v>289214929.47650003</v>
      </c>
      <c r="L32" s="127">
        <v>81853281.926499993</v>
      </c>
      <c r="M32" s="84">
        <v>4356386.59</v>
      </c>
      <c r="N32" s="86">
        <v>829861478.39760005</v>
      </c>
      <c r="O32" s="84">
        <v>0</v>
      </c>
      <c r="P32" s="86">
        <f t="shared" si="2"/>
        <v>829861478.39760005</v>
      </c>
      <c r="Q32" s="87">
        <f t="shared" si="3"/>
        <v>3946647729.4288001</v>
      </c>
      <c r="R32" s="87">
        <f t="shared" si="4"/>
        <v>3335884902.7087998</v>
      </c>
      <c r="S32" s="79">
        <v>23</v>
      </c>
    </row>
    <row r="33" spans="1:19" ht="18" customHeight="1" x14ac:dyDescent="0.3">
      <c r="A33" s="79">
        <v>24</v>
      </c>
      <c r="B33" s="81" t="s">
        <v>47</v>
      </c>
      <c r="C33" s="88">
        <v>20</v>
      </c>
      <c r="D33" s="83">
        <v>4125597712.4506001</v>
      </c>
      <c r="E33" s="83">
        <v>0</v>
      </c>
      <c r="F33" s="84">
        <f t="shared" si="0"/>
        <v>4125597712.4506001</v>
      </c>
      <c r="G33" s="85">
        <v>1233025932.79</v>
      </c>
      <c r="H33" s="85">
        <v>2000000000</v>
      </c>
      <c r="I33" s="83">
        <v>0</v>
      </c>
      <c r="J33" s="86">
        <f t="shared" si="1"/>
        <v>892571779.66060019</v>
      </c>
      <c r="K33" s="84">
        <v>435252477.58770001</v>
      </c>
      <c r="L33" s="127">
        <v>123184663.4676</v>
      </c>
      <c r="M33" s="84">
        <v>6556120.9400000004</v>
      </c>
      <c r="N33" s="86">
        <v>8201811203.2344999</v>
      </c>
      <c r="O33" s="84">
        <v>1000000000</v>
      </c>
      <c r="P33" s="86">
        <f t="shared" si="2"/>
        <v>7201811203.2344999</v>
      </c>
      <c r="Q33" s="87">
        <f t="shared" si="3"/>
        <v>12892402177.680401</v>
      </c>
      <c r="R33" s="87">
        <f t="shared" si="4"/>
        <v>8659376244.8903999</v>
      </c>
      <c r="S33" s="79">
        <v>24</v>
      </c>
    </row>
    <row r="34" spans="1:19" ht="18" customHeight="1" x14ac:dyDescent="0.3">
      <c r="A34" s="79">
        <v>25</v>
      </c>
      <c r="B34" s="81" t="s">
        <v>48</v>
      </c>
      <c r="C34" s="88">
        <v>13</v>
      </c>
      <c r="D34" s="83">
        <v>2840056563.0613999</v>
      </c>
      <c r="E34" s="83">
        <v>0</v>
      </c>
      <c r="F34" s="84">
        <f t="shared" si="0"/>
        <v>2840056563.0613999</v>
      </c>
      <c r="G34" s="85">
        <v>34223647.020000003</v>
      </c>
      <c r="H34" s="85">
        <v>226360533.05000001</v>
      </c>
      <c r="I34" s="83">
        <v>276871296.01999998</v>
      </c>
      <c r="J34" s="86">
        <f t="shared" si="1"/>
        <v>2302601086.9713998</v>
      </c>
      <c r="K34" s="84">
        <v>299627288.38599998</v>
      </c>
      <c r="L34" s="127">
        <v>84800175.958499998</v>
      </c>
      <c r="M34" s="84">
        <v>4513225.8600000003</v>
      </c>
      <c r="N34" s="86">
        <v>784557969.72080004</v>
      </c>
      <c r="O34" s="84">
        <v>0</v>
      </c>
      <c r="P34" s="86">
        <f t="shared" si="2"/>
        <v>784557969.72080004</v>
      </c>
      <c r="Q34" s="87">
        <f t="shared" si="3"/>
        <v>4013555222.9867001</v>
      </c>
      <c r="R34" s="87">
        <f t="shared" si="4"/>
        <v>3476099746.8966999</v>
      </c>
      <c r="S34" s="79">
        <v>25</v>
      </c>
    </row>
    <row r="35" spans="1:19" ht="18" customHeight="1" x14ac:dyDescent="0.3">
      <c r="A35" s="79">
        <v>26</v>
      </c>
      <c r="B35" s="81" t="s">
        <v>49</v>
      </c>
      <c r="C35" s="88">
        <v>25</v>
      </c>
      <c r="D35" s="83">
        <v>3647926204.5261002</v>
      </c>
      <c r="E35" s="83">
        <v>0</v>
      </c>
      <c r="F35" s="84">
        <f t="shared" si="0"/>
        <v>3647926204.5261002</v>
      </c>
      <c r="G35" s="85">
        <v>43801311.840000004</v>
      </c>
      <c r="H35" s="85">
        <v>275631992.38</v>
      </c>
      <c r="I35" s="83">
        <v>321393236.05000001</v>
      </c>
      <c r="J35" s="86">
        <f t="shared" si="1"/>
        <v>3007099664.2560997</v>
      </c>
      <c r="K35" s="84">
        <v>384857911.31819999</v>
      </c>
      <c r="L35" s="127">
        <v>108922050.3742</v>
      </c>
      <c r="M35" s="84">
        <v>5797037.6799999997</v>
      </c>
      <c r="N35" s="86">
        <v>1012815704.7677</v>
      </c>
      <c r="O35" s="84">
        <v>0</v>
      </c>
      <c r="P35" s="86">
        <f t="shared" si="2"/>
        <v>1012815704.7677</v>
      </c>
      <c r="Q35" s="87">
        <f t="shared" si="3"/>
        <v>5160318908.6661997</v>
      </c>
      <c r="R35" s="87">
        <f t="shared" si="4"/>
        <v>4519492368.3961992</v>
      </c>
      <c r="S35" s="79">
        <v>26</v>
      </c>
    </row>
    <row r="36" spans="1:19" ht="18" customHeight="1" x14ac:dyDescent="0.3">
      <c r="A36" s="79">
        <v>27</v>
      </c>
      <c r="B36" s="81" t="s">
        <v>50</v>
      </c>
      <c r="C36" s="88">
        <v>20</v>
      </c>
      <c r="D36" s="83">
        <v>2861149668.1665001</v>
      </c>
      <c r="E36" s="83">
        <v>0</v>
      </c>
      <c r="F36" s="84">
        <f t="shared" si="0"/>
        <v>2861149668.1665001</v>
      </c>
      <c r="G36" s="85">
        <v>65958551.520000003</v>
      </c>
      <c r="H36" s="85">
        <v>0</v>
      </c>
      <c r="I36" s="83">
        <v>1285898299.3800001</v>
      </c>
      <c r="J36" s="86">
        <f t="shared" si="1"/>
        <v>1509292817.2665</v>
      </c>
      <c r="K36" s="84">
        <v>301852620.78310001</v>
      </c>
      <c r="L36" s="127">
        <v>85429987.015000001</v>
      </c>
      <c r="M36" s="84">
        <v>4546745.5999999996</v>
      </c>
      <c r="N36" s="86">
        <v>1059055771.4779</v>
      </c>
      <c r="O36" s="84">
        <v>0</v>
      </c>
      <c r="P36" s="86">
        <f t="shared" si="2"/>
        <v>1059055771.4779</v>
      </c>
      <c r="Q36" s="87">
        <f t="shared" si="3"/>
        <v>4312034793.0424995</v>
      </c>
      <c r="R36" s="87">
        <f t="shared" si="4"/>
        <v>2960177942.1424999</v>
      </c>
      <c r="S36" s="79">
        <v>27</v>
      </c>
    </row>
    <row r="37" spans="1:19" ht="18" customHeight="1" x14ac:dyDescent="0.3">
      <c r="A37" s="79">
        <v>28</v>
      </c>
      <c r="B37" s="81" t="s">
        <v>51</v>
      </c>
      <c r="C37" s="88">
        <v>18</v>
      </c>
      <c r="D37" s="83">
        <v>2866817926.0890002</v>
      </c>
      <c r="E37" s="83">
        <v>1145685692.8158</v>
      </c>
      <c r="F37" s="84">
        <f t="shared" si="0"/>
        <v>4012503618.9048004</v>
      </c>
      <c r="G37" s="85">
        <v>51252138.68</v>
      </c>
      <c r="H37" s="85">
        <v>307710850.69999999</v>
      </c>
      <c r="I37" s="83">
        <v>515126931.64999998</v>
      </c>
      <c r="J37" s="86">
        <f t="shared" si="1"/>
        <v>3138413697.8748007</v>
      </c>
      <c r="K37" s="84">
        <v>486544454.81849998</v>
      </c>
      <c r="L37" s="127">
        <v>140813483.38679999</v>
      </c>
      <c r="M37" s="84">
        <v>7112042.2300000004</v>
      </c>
      <c r="N37" s="86">
        <v>940719906.66170001</v>
      </c>
      <c r="O37" s="84">
        <v>0</v>
      </c>
      <c r="P37" s="86">
        <f t="shared" si="2"/>
        <v>940719906.66170001</v>
      </c>
      <c r="Q37" s="87">
        <f t="shared" si="3"/>
        <v>5587693506.0017996</v>
      </c>
      <c r="R37" s="87">
        <f t="shared" si="4"/>
        <v>4713603584.9718008</v>
      </c>
      <c r="S37" s="79">
        <v>28</v>
      </c>
    </row>
    <row r="38" spans="1:19" ht="18" customHeight="1" x14ac:dyDescent="0.3">
      <c r="A38" s="79">
        <v>29</v>
      </c>
      <c r="B38" s="81" t="s">
        <v>52</v>
      </c>
      <c r="C38" s="88">
        <v>30</v>
      </c>
      <c r="D38" s="83">
        <v>2808699107.6939001</v>
      </c>
      <c r="E38" s="83">
        <v>0</v>
      </c>
      <c r="F38" s="84">
        <f t="shared" si="0"/>
        <v>2808699107.6939001</v>
      </c>
      <c r="G38" s="85">
        <v>104632899.01000001</v>
      </c>
      <c r="H38" s="85">
        <v>305678787</v>
      </c>
      <c r="I38" s="83">
        <v>1527614502.9400001</v>
      </c>
      <c r="J38" s="86">
        <f t="shared" si="1"/>
        <v>870772918.74389982</v>
      </c>
      <c r="K38" s="84">
        <v>296319062.26139998</v>
      </c>
      <c r="L38" s="127">
        <v>83863885.545399994</v>
      </c>
      <c r="M38" s="84">
        <v>4463394.72</v>
      </c>
      <c r="N38" s="86">
        <v>933146569.38499999</v>
      </c>
      <c r="O38" s="84">
        <v>0</v>
      </c>
      <c r="P38" s="86">
        <f t="shared" si="2"/>
        <v>933146569.38499999</v>
      </c>
      <c r="Q38" s="87">
        <f t="shared" si="3"/>
        <v>4126492019.6057005</v>
      </c>
      <c r="R38" s="87">
        <f t="shared" si="4"/>
        <v>2188565830.6556997</v>
      </c>
      <c r="S38" s="79">
        <v>29</v>
      </c>
    </row>
    <row r="39" spans="1:19" ht="18" customHeight="1" x14ac:dyDescent="0.3">
      <c r="A39" s="79">
        <v>30</v>
      </c>
      <c r="B39" s="81" t="s">
        <v>53</v>
      </c>
      <c r="C39" s="88">
        <v>33</v>
      </c>
      <c r="D39" s="83">
        <v>3454148049.0211</v>
      </c>
      <c r="E39" s="83">
        <v>0</v>
      </c>
      <c r="F39" s="84">
        <f t="shared" si="0"/>
        <v>3454148049.0211</v>
      </c>
      <c r="G39" s="85">
        <v>321052947.91000003</v>
      </c>
      <c r="H39" s="85">
        <v>99912935</v>
      </c>
      <c r="I39" s="83">
        <v>818716101.65999997</v>
      </c>
      <c r="J39" s="86">
        <f t="shared" si="1"/>
        <v>2214466064.4511003</v>
      </c>
      <c r="K39" s="84">
        <v>364414225.78530002</v>
      </c>
      <c r="L39" s="127">
        <v>103136101.6373</v>
      </c>
      <c r="M39" s="84">
        <v>5489098.5300000003</v>
      </c>
      <c r="N39" s="86">
        <v>1414134970.5588</v>
      </c>
      <c r="O39" s="84">
        <v>0</v>
      </c>
      <c r="P39" s="86">
        <f t="shared" si="2"/>
        <v>1414134970.5588</v>
      </c>
      <c r="Q39" s="87">
        <f t="shared" si="3"/>
        <v>5341322445.5325003</v>
      </c>
      <c r="R39" s="87">
        <f t="shared" si="4"/>
        <v>4101640460.9625006</v>
      </c>
      <c r="S39" s="79">
        <v>30</v>
      </c>
    </row>
    <row r="40" spans="1:19" ht="18" customHeight="1" x14ac:dyDescent="0.3">
      <c r="A40" s="79">
        <v>31</v>
      </c>
      <c r="B40" s="81" t="s">
        <v>54</v>
      </c>
      <c r="C40" s="88">
        <v>17</v>
      </c>
      <c r="D40" s="83">
        <v>3215925661.2448001</v>
      </c>
      <c r="E40" s="83">
        <v>0</v>
      </c>
      <c r="F40" s="84">
        <f t="shared" si="0"/>
        <v>3215925661.2448001</v>
      </c>
      <c r="G40" s="85">
        <v>21796157.75</v>
      </c>
      <c r="H40" s="85">
        <v>400864283.55500001</v>
      </c>
      <c r="I40" s="83">
        <v>1302461807</v>
      </c>
      <c r="J40" s="86">
        <f t="shared" si="1"/>
        <v>1490803412.9398003</v>
      </c>
      <c r="K40" s="84">
        <v>339281653.07159996</v>
      </c>
      <c r="L40" s="127">
        <v>96023109.359799996</v>
      </c>
      <c r="M40" s="84">
        <v>5110531.62</v>
      </c>
      <c r="N40" s="86">
        <v>922787608.46159995</v>
      </c>
      <c r="O40" s="84">
        <v>0</v>
      </c>
      <c r="P40" s="86">
        <f t="shared" si="2"/>
        <v>922787608.46159995</v>
      </c>
      <c r="Q40" s="87">
        <f t="shared" si="3"/>
        <v>4579128563.7578001</v>
      </c>
      <c r="R40" s="87">
        <f t="shared" si="4"/>
        <v>2854006315.4528003</v>
      </c>
      <c r="S40" s="79">
        <v>31</v>
      </c>
    </row>
    <row r="41" spans="1:19" ht="18" customHeight="1" x14ac:dyDescent="0.3">
      <c r="A41" s="79">
        <v>32</v>
      </c>
      <c r="B41" s="81" t="s">
        <v>55</v>
      </c>
      <c r="C41" s="88">
        <v>23</v>
      </c>
      <c r="D41" s="83">
        <v>3321290244.8871999</v>
      </c>
      <c r="E41" s="83">
        <v>7804352331.4980001</v>
      </c>
      <c r="F41" s="84">
        <f t="shared" si="0"/>
        <v>11125642576.385201</v>
      </c>
      <c r="G41" s="85">
        <v>224300373.94</v>
      </c>
      <c r="H41" s="85">
        <v>0</v>
      </c>
      <c r="I41" s="83">
        <v>675850117.28999996</v>
      </c>
      <c r="J41" s="86">
        <f t="shared" si="1"/>
        <v>10225492085.155201</v>
      </c>
      <c r="K41" s="84">
        <v>1621904248.5845001</v>
      </c>
      <c r="L41" s="127">
        <v>449747950.65670002</v>
      </c>
      <c r="M41" s="84">
        <v>21508938.140000001</v>
      </c>
      <c r="N41" s="86">
        <v>1369160666.3498001</v>
      </c>
      <c r="O41" s="84">
        <v>0</v>
      </c>
      <c r="P41" s="86">
        <f t="shared" si="2"/>
        <v>1369160666.3498001</v>
      </c>
      <c r="Q41" s="87">
        <f t="shared" si="3"/>
        <v>14587964380.116199</v>
      </c>
      <c r="R41" s="87">
        <f t="shared" si="4"/>
        <v>13687813888.8862</v>
      </c>
      <c r="S41" s="79">
        <v>32</v>
      </c>
    </row>
    <row r="42" spans="1:19" ht="18" customHeight="1" x14ac:dyDescent="0.3">
      <c r="A42" s="79">
        <v>33</v>
      </c>
      <c r="B42" s="81" t="s">
        <v>56</v>
      </c>
      <c r="C42" s="88">
        <v>23</v>
      </c>
      <c r="D42" s="83">
        <v>3394057114.5177002</v>
      </c>
      <c r="E42" s="83">
        <v>0</v>
      </c>
      <c r="F42" s="84">
        <f t="shared" si="0"/>
        <v>3394057114.5177002</v>
      </c>
      <c r="G42" s="85">
        <v>37266218.210000001</v>
      </c>
      <c r="H42" s="85">
        <v>0</v>
      </c>
      <c r="I42" s="83">
        <v>428751642.19</v>
      </c>
      <c r="J42" s="86">
        <f t="shared" si="1"/>
        <v>2928039254.1177001</v>
      </c>
      <c r="K42" s="84">
        <v>358074604.24629998</v>
      </c>
      <c r="L42" s="127">
        <v>101341869.126</v>
      </c>
      <c r="M42" s="84">
        <v>5393606.0800000001</v>
      </c>
      <c r="N42" s="86">
        <v>959858432.83369994</v>
      </c>
      <c r="O42" s="84">
        <v>0</v>
      </c>
      <c r="P42" s="86">
        <f t="shared" si="2"/>
        <v>959858432.83369994</v>
      </c>
      <c r="Q42" s="87">
        <f t="shared" si="3"/>
        <v>4818725626.8036995</v>
      </c>
      <c r="R42" s="87">
        <f t="shared" si="4"/>
        <v>4352707766.4036999</v>
      </c>
      <c r="S42" s="79">
        <v>33</v>
      </c>
    </row>
    <row r="43" spans="1:19" ht="18" customHeight="1" x14ac:dyDescent="0.3">
      <c r="A43" s="79">
        <v>34</v>
      </c>
      <c r="B43" s="81" t="s">
        <v>57</v>
      </c>
      <c r="C43" s="88">
        <v>16</v>
      </c>
      <c r="D43" s="83">
        <v>2966547724.9013</v>
      </c>
      <c r="E43" s="83">
        <v>0</v>
      </c>
      <c r="F43" s="84">
        <f t="shared" si="0"/>
        <v>2966547724.9013</v>
      </c>
      <c r="G43" s="85">
        <v>22654439.68</v>
      </c>
      <c r="H43" s="85">
        <v>0</v>
      </c>
      <c r="I43" s="83">
        <v>553013899.09000003</v>
      </c>
      <c r="J43" s="86">
        <f t="shared" si="1"/>
        <v>2390879386.1313</v>
      </c>
      <c r="K43" s="84">
        <v>312972164.80159998</v>
      </c>
      <c r="L43" s="127">
        <v>88577027.772200003</v>
      </c>
      <c r="M43" s="84">
        <v>4714237.07</v>
      </c>
      <c r="N43" s="86">
        <v>841994944.62609994</v>
      </c>
      <c r="O43" s="84">
        <v>0</v>
      </c>
      <c r="P43" s="86">
        <f t="shared" si="2"/>
        <v>841994944.62609994</v>
      </c>
      <c r="Q43" s="87">
        <f t="shared" si="3"/>
        <v>4214806099.1712003</v>
      </c>
      <c r="R43" s="87">
        <f t="shared" si="4"/>
        <v>3639137760.4012003</v>
      </c>
      <c r="S43" s="79">
        <v>34</v>
      </c>
    </row>
    <row r="44" spans="1:19" ht="18" customHeight="1" x14ac:dyDescent="0.3">
      <c r="A44" s="79">
        <v>35</v>
      </c>
      <c r="B44" s="81" t="s">
        <v>58</v>
      </c>
      <c r="C44" s="88">
        <v>17</v>
      </c>
      <c r="D44" s="83">
        <v>3058129890.1573</v>
      </c>
      <c r="E44" s="83">
        <v>0</v>
      </c>
      <c r="F44" s="84">
        <f t="shared" si="0"/>
        <v>3058129890.1573</v>
      </c>
      <c r="G44" s="85">
        <v>33986777.189999998</v>
      </c>
      <c r="H44" s="85">
        <v>0</v>
      </c>
      <c r="I44" s="83">
        <v>242539775</v>
      </c>
      <c r="J44" s="86">
        <f t="shared" si="1"/>
        <v>2781603337.9672999</v>
      </c>
      <c r="K44" s="84">
        <v>322634125.82850003</v>
      </c>
      <c r="L44" s="127">
        <v>91311545.045300007</v>
      </c>
      <c r="M44" s="84">
        <v>4859773.25</v>
      </c>
      <c r="N44" s="86">
        <v>858587998.34179997</v>
      </c>
      <c r="O44" s="84">
        <v>0</v>
      </c>
      <c r="P44" s="86">
        <f t="shared" si="2"/>
        <v>858587998.34179997</v>
      </c>
      <c r="Q44" s="87">
        <f t="shared" si="3"/>
        <v>4335523332.6229</v>
      </c>
      <c r="R44" s="87">
        <f t="shared" si="4"/>
        <v>4058996780.4329004</v>
      </c>
      <c r="S44" s="79">
        <v>35</v>
      </c>
    </row>
    <row r="45" spans="1:19" ht="18" customHeight="1" thickBot="1" x14ac:dyDescent="0.35">
      <c r="A45" s="79">
        <v>36</v>
      </c>
      <c r="B45" s="81" t="s">
        <v>59</v>
      </c>
      <c r="C45" s="88">
        <v>14</v>
      </c>
      <c r="D45" s="83">
        <v>3064642813.8657999</v>
      </c>
      <c r="E45" s="83">
        <v>0</v>
      </c>
      <c r="F45" s="84">
        <f t="shared" si="0"/>
        <v>3064642813.8657999</v>
      </c>
      <c r="G45" s="85">
        <v>28430222.68</v>
      </c>
      <c r="H45" s="85">
        <v>488822936.86000001</v>
      </c>
      <c r="I45" s="83">
        <v>575655897.38</v>
      </c>
      <c r="J45" s="86">
        <f t="shared" si="1"/>
        <v>1971733756.9457998</v>
      </c>
      <c r="K45" s="84">
        <v>323321242.31209999</v>
      </c>
      <c r="L45" s="127">
        <v>91506011.973800004</v>
      </c>
      <c r="M45" s="84">
        <v>4870123.1500000004</v>
      </c>
      <c r="N45" s="86">
        <v>919076974.23800004</v>
      </c>
      <c r="O45" s="84">
        <v>0</v>
      </c>
      <c r="P45" s="86">
        <f t="shared" si="2"/>
        <v>919076974.23800004</v>
      </c>
      <c r="Q45" s="87">
        <f t="shared" si="3"/>
        <v>4403417165.5397005</v>
      </c>
      <c r="R45" s="87">
        <f t="shared" si="4"/>
        <v>3310508108.6197</v>
      </c>
      <c r="S45" s="79">
        <v>36</v>
      </c>
    </row>
    <row r="46" spans="1:19" ht="18" customHeight="1" thickTop="1" thickBot="1" x14ac:dyDescent="0.35">
      <c r="A46" s="79"/>
      <c r="B46" s="134" t="s">
        <v>878</v>
      </c>
      <c r="C46" s="135"/>
      <c r="D46" s="89">
        <f>SUM(D10:D45)</f>
        <v>116782347692.05722</v>
      </c>
      <c r="E46" s="89">
        <f t="shared" ref="E46:R46" si="5">SUM(E10:E45)</f>
        <v>42143938657.138397</v>
      </c>
      <c r="F46" s="89">
        <f t="shared" si="5"/>
        <v>158926286349.19559</v>
      </c>
      <c r="G46" s="89">
        <f t="shared" si="5"/>
        <v>3641804905.1999993</v>
      </c>
      <c r="H46" s="89">
        <f t="shared" si="5"/>
        <v>5797072505.7150002</v>
      </c>
      <c r="I46" s="89">
        <f t="shared" si="5"/>
        <v>23734109556.528404</v>
      </c>
      <c r="J46" s="89">
        <f t="shared" si="5"/>
        <v>125753299381.7522</v>
      </c>
      <c r="K46" s="89">
        <f t="shared" si="5"/>
        <v>19210592000.028301</v>
      </c>
      <c r="L46" s="126">
        <f t="shared" si="5"/>
        <v>5436959999.9998999</v>
      </c>
      <c r="M46" s="89">
        <f t="shared" si="5"/>
        <v>275862993.18999994</v>
      </c>
      <c r="N46" s="89">
        <f t="shared" si="5"/>
        <v>43279993471.035202</v>
      </c>
      <c r="O46" s="89">
        <f t="shared" si="5"/>
        <v>1000000000</v>
      </c>
      <c r="P46" s="89">
        <f t="shared" si="5"/>
        <v>42279993471.035202</v>
      </c>
      <c r="Q46" s="89">
        <f t="shared" si="5"/>
        <v>227129694813.44904</v>
      </c>
      <c r="R46" s="89">
        <f t="shared" si="5"/>
        <v>192956707846.00558</v>
      </c>
      <c r="S46" s="19"/>
    </row>
    <row r="47" spans="1:19" ht="13.5" thickTop="1" x14ac:dyDescent="0.3">
      <c r="A47" s="19"/>
      <c r="B47" s="19" t="s">
        <v>17</v>
      </c>
      <c r="C47" s="19"/>
      <c r="D47" s="19"/>
      <c r="E47" s="19"/>
      <c r="F47" s="19"/>
      <c r="G47" s="19"/>
      <c r="H47" s="19"/>
      <c r="I47" s="55"/>
      <c r="J47" s="55"/>
      <c r="K47" s="55"/>
      <c r="L47" s="55"/>
      <c r="M47" s="55"/>
      <c r="N47" s="61"/>
      <c r="O47" s="61"/>
      <c r="P47" s="58"/>
      <c r="Q47" s="19"/>
      <c r="R47" s="19"/>
      <c r="S47" s="19"/>
    </row>
    <row r="48" spans="1:19" ht="13" x14ac:dyDescent="0.3">
      <c r="A48" s="19"/>
      <c r="B48" s="19" t="s">
        <v>929</v>
      </c>
      <c r="C48" s="19"/>
      <c r="D48" s="19"/>
      <c r="E48" s="19"/>
      <c r="F48" s="19"/>
      <c r="G48" s="19"/>
      <c r="H48" s="19"/>
      <c r="I48" s="61"/>
      <c r="J48" s="55"/>
      <c r="K48" s="55"/>
      <c r="L48" s="55"/>
      <c r="M48" s="55"/>
      <c r="N48" s="19"/>
      <c r="O48" s="19"/>
      <c r="P48" s="19"/>
      <c r="Q48" s="19"/>
      <c r="R48" s="19"/>
      <c r="S48" s="19"/>
    </row>
    <row r="49" spans="1:19" ht="13" x14ac:dyDescent="0.3">
      <c r="A49" s="19"/>
      <c r="B49" s="19"/>
      <c r="C49" s="62" t="s">
        <v>22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ht="13" x14ac:dyDescent="0.3">
      <c r="A50" s="19"/>
      <c r="B50" s="19"/>
      <c r="C50" s="62"/>
      <c r="D50" s="19"/>
      <c r="E50" s="19"/>
      <c r="F50" s="19"/>
      <c r="G50" s="19"/>
      <c r="H50" s="19"/>
      <c r="I50" s="19"/>
      <c r="J50" s="19"/>
      <c r="K50" s="123"/>
      <c r="L50" s="19"/>
      <c r="M50" s="19"/>
      <c r="N50" s="19"/>
      <c r="O50" s="19"/>
      <c r="P50" s="19"/>
      <c r="Q50" s="61"/>
      <c r="R50" s="19"/>
      <c r="S50" s="19"/>
    </row>
    <row r="51" spans="1:19" ht="13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ht="13" x14ac:dyDescent="0.3">
      <c r="A52" s="19"/>
      <c r="B52" s="19"/>
      <c r="C52" s="19"/>
      <c r="D52" s="19"/>
      <c r="E52" s="19"/>
      <c r="F52" s="55"/>
      <c r="G52" s="19"/>
      <c r="H52" s="19"/>
      <c r="I52" s="19"/>
      <c r="J52" s="19"/>
      <c r="K52" s="123"/>
      <c r="L52" s="19"/>
      <c r="M52" s="19"/>
      <c r="N52" s="19"/>
      <c r="O52" s="19"/>
      <c r="P52" s="19"/>
      <c r="Q52" s="19"/>
      <c r="R52" s="19"/>
      <c r="S52" s="19"/>
    </row>
    <row r="53" spans="1:19" ht="20.5" x14ac:dyDescent="0.45">
      <c r="A53" s="90" t="s">
        <v>913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</sheetData>
  <mergeCells count="21">
    <mergeCell ref="A2:S2"/>
    <mergeCell ref="N7:N8"/>
    <mergeCell ref="A4:R4"/>
    <mergeCell ref="A7:A8"/>
    <mergeCell ref="S7:S8"/>
    <mergeCell ref="D5:R5"/>
    <mergeCell ref="J7:J8"/>
    <mergeCell ref="P7:P8"/>
    <mergeCell ref="Q7:Q8"/>
    <mergeCell ref="R7:R8"/>
    <mergeCell ref="K7:K8"/>
    <mergeCell ref="L7:L8"/>
    <mergeCell ref="M7:M8"/>
    <mergeCell ref="O7:O8"/>
    <mergeCell ref="B46:C46"/>
    <mergeCell ref="G7:I7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414"/>
  <sheetViews>
    <sheetView topLeftCell="B4" workbookViewId="0">
      <pane xSplit="3" ySplit="3" topLeftCell="E7" activePane="bottomRight" state="frozen"/>
      <selection activeCell="B4" sqref="B4"/>
      <selection pane="topRight" activeCell="E4" sqref="E4"/>
      <selection pane="bottomLeft" activeCell="B7" sqref="B7"/>
      <selection pane="bottomRight" activeCell="G6" sqref="G6"/>
    </sheetView>
  </sheetViews>
  <sheetFormatPr defaultRowHeight="12.5" x14ac:dyDescent="0.25"/>
  <cols>
    <col min="1" max="1" width="9.26953125" bestFit="1" customWidth="1"/>
    <col min="2" max="2" width="13.81640625" bestFit="1" customWidth="1"/>
    <col min="3" max="3" width="6.1796875" customWidth="1"/>
    <col min="4" max="4" width="23.81640625" bestFit="1" customWidth="1"/>
    <col min="5" max="5" width="19.453125" customWidth="1"/>
    <col min="6" max="6" width="19.81640625" customWidth="1"/>
    <col min="7" max="8" width="17.1796875" customWidth="1"/>
    <col min="9" max="9" width="19.81640625" customWidth="1"/>
    <col min="10" max="10" width="18.453125" customWidth="1"/>
    <col min="11" max="11" width="19.7265625" bestFit="1" customWidth="1"/>
    <col min="12" max="12" width="0.7265625" customWidth="1"/>
    <col min="13" max="13" width="4.7265625" style="3" customWidth="1"/>
    <col min="14" max="14" width="13" customWidth="1"/>
    <col min="15" max="15" width="9.453125" bestFit="1" customWidth="1"/>
    <col min="16" max="16" width="22.26953125" customWidth="1"/>
    <col min="17" max="17" width="20.54296875" customWidth="1"/>
    <col min="18" max="18" width="20" customWidth="1"/>
    <col min="19" max="20" width="18.7265625" customWidth="1"/>
    <col min="21" max="21" width="21.81640625" customWidth="1"/>
    <col min="22" max="22" width="20.453125" customWidth="1"/>
    <col min="23" max="23" width="22.1796875" bestFit="1" customWidth="1"/>
  </cols>
  <sheetData>
    <row r="1" spans="1:23" ht="25" x14ac:dyDescent="0.5">
      <c r="A1" s="147" t="s">
        <v>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</row>
    <row r="2" spans="1:23" ht="25" hidden="1" x14ac:dyDescent="0.5">
      <c r="A2" s="5"/>
      <c r="B2" s="5"/>
      <c r="C2" s="5"/>
      <c r="D2" s="5"/>
      <c r="E2" s="5"/>
      <c r="F2" s="78"/>
      <c r="G2" s="78"/>
      <c r="H2" s="78"/>
      <c r="I2" s="5"/>
      <c r="J2" s="5"/>
      <c r="K2" s="5"/>
      <c r="L2" s="5"/>
      <c r="M2" s="5"/>
      <c r="N2" s="5"/>
      <c r="O2" s="5"/>
      <c r="P2" s="5"/>
      <c r="Q2" s="5"/>
      <c r="R2" s="78"/>
      <c r="S2" s="78"/>
      <c r="T2" s="78"/>
      <c r="U2" s="5"/>
      <c r="V2" s="5"/>
      <c r="W2" s="5"/>
    </row>
    <row r="3" spans="1:23" ht="17.5" x14ac:dyDescent="0.35">
      <c r="L3" s="4" t="s">
        <v>14</v>
      </c>
    </row>
    <row r="4" spans="1:23" ht="45" customHeight="1" x14ac:dyDescent="0.4">
      <c r="B4" s="148" t="s">
        <v>923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</row>
    <row r="5" spans="1:23" ht="13" x14ac:dyDescent="0.3">
      <c r="B5" s="19"/>
      <c r="C5" s="19"/>
      <c r="D5" s="19"/>
      <c r="E5" s="19"/>
      <c r="F5" s="19"/>
      <c r="G5" s="19"/>
      <c r="H5" s="19"/>
      <c r="I5" s="19"/>
      <c r="J5" s="19"/>
      <c r="K5" s="19"/>
      <c r="L5" s="57">
        <v>0</v>
      </c>
      <c r="M5" s="57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12.5" customHeight="1" x14ac:dyDescent="0.35">
      <c r="A6" s="2" t="s">
        <v>0</v>
      </c>
      <c r="B6" s="68" t="s">
        <v>7</v>
      </c>
      <c r="C6" s="68" t="s">
        <v>0</v>
      </c>
      <c r="D6" s="68" t="s">
        <v>8</v>
      </c>
      <c r="E6" s="68" t="s">
        <v>4</v>
      </c>
      <c r="F6" s="68" t="s">
        <v>879</v>
      </c>
      <c r="G6" s="112" t="s">
        <v>930</v>
      </c>
      <c r="H6" s="112" t="s">
        <v>926</v>
      </c>
      <c r="I6" s="68" t="s">
        <v>23</v>
      </c>
      <c r="J6" s="68" t="s">
        <v>9</v>
      </c>
      <c r="K6" s="68" t="s">
        <v>15</v>
      </c>
      <c r="L6" s="113"/>
      <c r="M6" s="114"/>
      <c r="N6" s="68" t="s">
        <v>7</v>
      </c>
      <c r="O6" s="68" t="s">
        <v>0</v>
      </c>
      <c r="P6" s="68" t="s">
        <v>8</v>
      </c>
      <c r="Q6" s="68" t="s">
        <v>4</v>
      </c>
      <c r="R6" s="68" t="s">
        <v>879</v>
      </c>
      <c r="S6" s="112" t="s">
        <v>906</v>
      </c>
      <c r="T6" s="112" t="s">
        <v>907</v>
      </c>
      <c r="U6" s="68" t="s">
        <v>23</v>
      </c>
      <c r="V6" s="68" t="s">
        <v>9</v>
      </c>
      <c r="W6" s="68" t="s">
        <v>15</v>
      </c>
    </row>
    <row r="7" spans="1:23" ht="15" x14ac:dyDescent="0.3">
      <c r="A7" s="1"/>
      <c r="B7" s="79"/>
      <c r="C7" s="79"/>
      <c r="D7" s="79"/>
      <c r="E7" s="46" t="s">
        <v>901</v>
      </c>
      <c r="F7" s="46" t="s">
        <v>901</v>
      </c>
      <c r="G7" s="46" t="s">
        <v>901</v>
      </c>
      <c r="H7" s="46" t="s">
        <v>901</v>
      </c>
      <c r="I7" s="46" t="s">
        <v>901</v>
      </c>
      <c r="J7" s="46" t="s">
        <v>901</v>
      </c>
      <c r="K7" s="46" t="s">
        <v>901</v>
      </c>
      <c r="L7" s="104"/>
      <c r="M7" s="105"/>
      <c r="N7" s="106"/>
      <c r="O7" s="106"/>
      <c r="P7" s="106"/>
      <c r="Q7" s="46" t="s">
        <v>901</v>
      </c>
      <c r="R7" s="46" t="s">
        <v>901</v>
      </c>
      <c r="S7" s="46" t="s">
        <v>901</v>
      </c>
      <c r="T7" s="46" t="s">
        <v>901</v>
      </c>
      <c r="U7" s="46" t="s">
        <v>901</v>
      </c>
      <c r="V7" s="46" t="s">
        <v>901</v>
      </c>
      <c r="W7" s="46" t="s">
        <v>901</v>
      </c>
    </row>
    <row r="8" spans="1:23" ht="25" customHeight="1" x14ac:dyDescent="0.3">
      <c r="A8" s="153">
        <v>1</v>
      </c>
      <c r="B8" s="149" t="s">
        <v>24</v>
      </c>
      <c r="C8" s="79">
        <v>1</v>
      </c>
      <c r="D8" s="83" t="s">
        <v>63</v>
      </c>
      <c r="E8" s="115">
        <v>95738465.358999997</v>
      </c>
      <c r="F8" s="115">
        <v>0</v>
      </c>
      <c r="G8" s="115">
        <v>10100452.6259</v>
      </c>
      <c r="H8" s="115">
        <v>2858618.6677000001</v>
      </c>
      <c r="I8" s="115">
        <v>152141.09599999999</v>
      </c>
      <c r="J8" s="115">
        <v>27312287.008400001</v>
      </c>
      <c r="K8" s="116">
        <f>SUM(E8:J8)</f>
        <v>136161964.757</v>
      </c>
      <c r="L8" s="104"/>
      <c r="M8" s="152">
        <v>19</v>
      </c>
      <c r="N8" s="149" t="s">
        <v>42</v>
      </c>
      <c r="O8" s="107">
        <v>26</v>
      </c>
      <c r="P8" s="83" t="s">
        <v>444</v>
      </c>
      <c r="Q8" s="115">
        <v>101351847.2094</v>
      </c>
      <c r="R8" s="115">
        <v>0</v>
      </c>
      <c r="S8" s="115">
        <v>10692667.022</v>
      </c>
      <c r="T8" s="115">
        <v>3026226.5156</v>
      </c>
      <c r="U8" s="115">
        <v>161061.50289999999</v>
      </c>
      <c r="V8" s="115">
        <v>28840774.655400001</v>
      </c>
      <c r="W8" s="116">
        <f t="shared" ref="W8:W26" si="0">SUM(Q8:V8)</f>
        <v>144072576.90529999</v>
      </c>
    </row>
    <row r="9" spans="1:23" ht="25" customHeight="1" x14ac:dyDescent="0.3">
      <c r="A9" s="153"/>
      <c r="B9" s="150"/>
      <c r="C9" s="79">
        <v>2</v>
      </c>
      <c r="D9" s="83" t="s">
        <v>64</v>
      </c>
      <c r="E9" s="115">
        <v>159727157.5228</v>
      </c>
      <c r="F9" s="115">
        <v>0</v>
      </c>
      <c r="G9" s="115">
        <v>16851289.411800001</v>
      </c>
      <c r="H9" s="115">
        <v>4769232.8524000002</v>
      </c>
      <c r="I9" s="115">
        <v>253827.59909999999</v>
      </c>
      <c r="J9" s="115">
        <v>47854516.978100002</v>
      </c>
      <c r="K9" s="116">
        <f t="shared" ref="K9:K72" si="1">SUM(E9:J9)</f>
        <v>229456024.3642</v>
      </c>
      <c r="L9" s="104"/>
      <c r="M9" s="152"/>
      <c r="N9" s="150"/>
      <c r="O9" s="107">
        <v>27</v>
      </c>
      <c r="P9" s="83" t="s">
        <v>445</v>
      </c>
      <c r="Q9" s="115">
        <v>99257279.293599993</v>
      </c>
      <c r="R9" s="115">
        <v>0</v>
      </c>
      <c r="S9" s="115">
        <v>10471689.1326</v>
      </c>
      <c r="T9" s="115">
        <v>2963685.6036</v>
      </c>
      <c r="U9" s="115">
        <v>157732.9571</v>
      </c>
      <c r="V9" s="115">
        <v>31021394.7925</v>
      </c>
      <c r="W9" s="116">
        <f t="shared" si="0"/>
        <v>143871781.77939999</v>
      </c>
    </row>
    <row r="10" spans="1:23" ht="25" customHeight="1" x14ac:dyDescent="0.3">
      <c r="A10" s="153"/>
      <c r="B10" s="150"/>
      <c r="C10" s="79">
        <v>3</v>
      </c>
      <c r="D10" s="83" t="s">
        <v>65</v>
      </c>
      <c r="E10" s="115">
        <v>112385641.25480001</v>
      </c>
      <c r="F10" s="115">
        <v>0</v>
      </c>
      <c r="G10" s="115">
        <v>11856737.425900001</v>
      </c>
      <c r="H10" s="115">
        <v>3355680.4035</v>
      </c>
      <c r="I10" s="115">
        <v>178595.6623</v>
      </c>
      <c r="J10" s="115">
        <v>31384708.5836</v>
      </c>
      <c r="K10" s="116">
        <f t="shared" si="1"/>
        <v>159161363.3301</v>
      </c>
      <c r="L10" s="104"/>
      <c r="M10" s="152"/>
      <c r="N10" s="150"/>
      <c r="O10" s="107">
        <v>28</v>
      </c>
      <c r="P10" s="83" t="s">
        <v>446</v>
      </c>
      <c r="Q10" s="115">
        <v>99347129.214900002</v>
      </c>
      <c r="R10" s="115">
        <v>0</v>
      </c>
      <c r="S10" s="115">
        <v>10481168.3411</v>
      </c>
      <c r="T10" s="115">
        <v>2966368.3983999998</v>
      </c>
      <c r="U10" s="115">
        <v>157875.74059999999</v>
      </c>
      <c r="V10" s="115">
        <v>30503365.210499998</v>
      </c>
      <c r="W10" s="116">
        <f t="shared" si="0"/>
        <v>143455906.90549999</v>
      </c>
    </row>
    <row r="11" spans="1:23" ht="25" customHeight="1" x14ac:dyDescent="0.3">
      <c r="A11" s="153"/>
      <c r="B11" s="150"/>
      <c r="C11" s="79">
        <v>4</v>
      </c>
      <c r="D11" s="83" t="s">
        <v>66</v>
      </c>
      <c r="E11" s="115">
        <v>114508796.4149</v>
      </c>
      <c r="F11" s="115">
        <v>0</v>
      </c>
      <c r="G11" s="115">
        <v>12080731.2828</v>
      </c>
      <c r="H11" s="115">
        <v>3419074.8914000001</v>
      </c>
      <c r="I11" s="115">
        <v>181969.63690000001</v>
      </c>
      <c r="J11" s="115">
        <v>32807049.771299999</v>
      </c>
      <c r="K11" s="116">
        <f t="shared" si="1"/>
        <v>162997621.9973</v>
      </c>
      <c r="L11" s="104"/>
      <c r="M11" s="152"/>
      <c r="N11" s="150"/>
      <c r="O11" s="107">
        <v>29</v>
      </c>
      <c r="P11" s="83" t="s">
        <v>447</v>
      </c>
      <c r="Q11" s="115">
        <v>117742834.9082</v>
      </c>
      <c r="R11" s="115">
        <v>0</v>
      </c>
      <c r="S11" s="115">
        <v>12421923.848000001</v>
      </c>
      <c r="T11" s="115">
        <v>3515638.8248999999</v>
      </c>
      <c r="U11" s="115">
        <v>187108.9523</v>
      </c>
      <c r="V11" s="115">
        <v>36072994.870899998</v>
      </c>
      <c r="W11" s="116">
        <f t="shared" si="0"/>
        <v>169940501.4043</v>
      </c>
    </row>
    <row r="12" spans="1:23" ht="25" customHeight="1" x14ac:dyDescent="0.3">
      <c r="A12" s="153"/>
      <c r="B12" s="150"/>
      <c r="C12" s="79">
        <v>5</v>
      </c>
      <c r="D12" s="83" t="s">
        <v>67</v>
      </c>
      <c r="E12" s="115">
        <v>104225431.4085</v>
      </c>
      <c r="F12" s="115">
        <v>0</v>
      </c>
      <c r="G12" s="115">
        <v>10995831.491599999</v>
      </c>
      <c r="H12" s="115">
        <v>3112027.7806000002</v>
      </c>
      <c r="I12" s="115">
        <v>165628.0086</v>
      </c>
      <c r="J12" s="115">
        <v>29293045.644699998</v>
      </c>
      <c r="K12" s="116">
        <f t="shared" si="1"/>
        <v>147791964.33399999</v>
      </c>
      <c r="L12" s="104"/>
      <c r="M12" s="152"/>
      <c r="N12" s="150"/>
      <c r="O12" s="107">
        <v>30</v>
      </c>
      <c r="P12" s="83" t="s">
        <v>448</v>
      </c>
      <c r="Q12" s="115">
        <v>118663934.4799</v>
      </c>
      <c r="R12" s="115">
        <v>0</v>
      </c>
      <c r="S12" s="115">
        <v>12519100.281300001</v>
      </c>
      <c r="T12" s="115">
        <v>3543141.5890000002</v>
      </c>
      <c r="U12" s="115">
        <v>188572.70139999999</v>
      </c>
      <c r="V12" s="115">
        <v>35514252.760899998</v>
      </c>
      <c r="W12" s="116">
        <f t="shared" si="0"/>
        <v>170429001.8125</v>
      </c>
    </row>
    <row r="13" spans="1:23" ht="25" customHeight="1" x14ac:dyDescent="0.3">
      <c r="A13" s="153"/>
      <c r="B13" s="150"/>
      <c r="C13" s="79">
        <v>6</v>
      </c>
      <c r="D13" s="83" t="s">
        <v>68</v>
      </c>
      <c r="E13" s="115">
        <v>107637930.4903</v>
      </c>
      <c r="F13" s="115">
        <v>0</v>
      </c>
      <c r="G13" s="115">
        <v>11355851.731900001</v>
      </c>
      <c r="H13" s="115">
        <v>3213920.3015000001</v>
      </c>
      <c r="I13" s="115">
        <v>171050.92139999999</v>
      </c>
      <c r="J13" s="115">
        <v>30315144.3726</v>
      </c>
      <c r="K13" s="116">
        <f t="shared" si="1"/>
        <v>152693897.8177</v>
      </c>
      <c r="L13" s="104"/>
      <c r="M13" s="152"/>
      <c r="N13" s="150"/>
      <c r="O13" s="107">
        <v>31</v>
      </c>
      <c r="P13" s="83" t="s">
        <v>48</v>
      </c>
      <c r="Q13" s="115">
        <v>205166797.96070001</v>
      </c>
      <c r="R13" s="115">
        <v>0</v>
      </c>
      <c r="S13" s="115">
        <v>21645192.613200001</v>
      </c>
      <c r="T13" s="115">
        <v>6125997.9094000002</v>
      </c>
      <c r="U13" s="115">
        <v>326037.20329999999</v>
      </c>
      <c r="V13" s="115">
        <v>60375192.373599999</v>
      </c>
      <c r="W13" s="116">
        <f t="shared" si="0"/>
        <v>293639218.06019998</v>
      </c>
    </row>
    <row r="14" spans="1:23" ht="25" customHeight="1" x14ac:dyDescent="0.3">
      <c r="A14" s="153"/>
      <c r="B14" s="150"/>
      <c r="C14" s="79">
        <v>7</v>
      </c>
      <c r="D14" s="83" t="s">
        <v>69</v>
      </c>
      <c r="E14" s="115">
        <v>104437622.9049</v>
      </c>
      <c r="F14" s="115">
        <v>0</v>
      </c>
      <c r="G14" s="115">
        <v>11018217.793099999</v>
      </c>
      <c r="H14" s="115">
        <v>3118363.5263999999</v>
      </c>
      <c r="I14" s="115">
        <v>165965.2089</v>
      </c>
      <c r="J14" s="115">
        <v>29083249.5079</v>
      </c>
      <c r="K14" s="116">
        <f t="shared" si="1"/>
        <v>147823418.94120002</v>
      </c>
      <c r="L14" s="104"/>
      <c r="M14" s="152"/>
      <c r="N14" s="150"/>
      <c r="O14" s="107">
        <v>32</v>
      </c>
      <c r="P14" s="83" t="s">
        <v>449</v>
      </c>
      <c r="Q14" s="115">
        <v>102763518.9755</v>
      </c>
      <c r="R14" s="115">
        <v>0</v>
      </c>
      <c r="S14" s="115">
        <v>10841599.049899999</v>
      </c>
      <c r="T14" s="115">
        <v>3068377.0896000001</v>
      </c>
      <c r="U14" s="115">
        <v>163304.83619999999</v>
      </c>
      <c r="V14" s="115">
        <v>31075808.027600002</v>
      </c>
      <c r="W14" s="116">
        <f t="shared" si="0"/>
        <v>147912607.9788</v>
      </c>
    </row>
    <row r="15" spans="1:23" ht="25" customHeight="1" x14ac:dyDescent="0.3">
      <c r="A15" s="153"/>
      <c r="B15" s="150"/>
      <c r="C15" s="79">
        <v>8</v>
      </c>
      <c r="D15" s="83" t="s">
        <v>70</v>
      </c>
      <c r="E15" s="115">
        <v>101833194.6344</v>
      </c>
      <c r="F15" s="115">
        <v>0</v>
      </c>
      <c r="G15" s="115">
        <v>10743449.3992</v>
      </c>
      <c r="H15" s="115">
        <v>3040598.8865999999</v>
      </c>
      <c r="I15" s="115">
        <v>161826.4276</v>
      </c>
      <c r="J15" s="115">
        <v>27763825.954700001</v>
      </c>
      <c r="K15" s="116">
        <f t="shared" si="1"/>
        <v>143542895.30250001</v>
      </c>
      <c r="L15" s="104"/>
      <c r="M15" s="152"/>
      <c r="N15" s="150"/>
      <c r="O15" s="107">
        <v>33</v>
      </c>
      <c r="P15" s="83" t="s">
        <v>450</v>
      </c>
      <c r="Q15" s="115">
        <v>101702079.5425</v>
      </c>
      <c r="R15" s="115">
        <v>0</v>
      </c>
      <c r="S15" s="115">
        <v>10729616.695999999</v>
      </c>
      <c r="T15" s="115">
        <v>3036683.9706000001</v>
      </c>
      <c r="U15" s="115">
        <v>161618.06839999999</v>
      </c>
      <c r="V15" s="115">
        <v>28436376.530900002</v>
      </c>
      <c r="W15" s="116">
        <f t="shared" si="0"/>
        <v>144066374.80839998</v>
      </c>
    </row>
    <row r="16" spans="1:23" ht="25" customHeight="1" x14ac:dyDescent="0.3">
      <c r="A16" s="153"/>
      <c r="B16" s="150"/>
      <c r="C16" s="79">
        <v>9</v>
      </c>
      <c r="D16" s="83" t="s">
        <v>71</v>
      </c>
      <c r="E16" s="115">
        <v>109863515.41329999</v>
      </c>
      <c r="F16" s="115">
        <v>0</v>
      </c>
      <c r="G16" s="115">
        <v>11590651.976500001</v>
      </c>
      <c r="H16" s="115">
        <v>3280373.2009000001</v>
      </c>
      <c r="I16" s="115">
        <v>174587.67050000001</v>
      </c>
      <c r="J16" s="115">
        <v>30977063.846099999</v>
      </c>
      <c r="K16" s="116">
        <f t="shared" si="1"/>
        <v>155886192.10729998</v>
      </c>
      <c r="L16" s="104"/>
      <c r="M16" s="152"/>
      <c r="N16" s="150"/>
      <c r="O16" s="107">
        <v>34</v>
      </c>
      <c r="P16" s="83" t="s">
        <v>451</v>
      </c>
      <c r="Q16" s="115">
        <v>121739965.0157</v>
      </c>
      <c r="R16" s="115">
        <v>0</v>
      </c>
      <c r="S16" s="115">
        <v>12843622.933699999</v>
      </c>
      <c r="T16" s="115">
        <v>3634987.6227000002</v>
      </c>
      <c r="U16" s="115">
        <v>193460.92120000001</v>
      </c>
      <c r="V16" s="115">
        <v>36419927.943899997</v>
      </c>
      <c r="W16" s="116">
        <f t="shared" si="0"/>
        <v>174831964.43720001</v>
      </c>
    </row>
    <row r="17" spans="1:23" ht="25" customHeight="1" x14ac:dyDescent="0.3">
      <c r="A17" s="153"/>
      <c r="B17" s="150"/>
      <c r="C17" s="79">
        <v>10</v>
      </c>
      <c r="D17" s="83" t="s">
        <v>72</v>
      </c>
      <c r="E17" s="115">
        <v>111489238.19580001</v>
      </c>
      <c r="F17" s="115">
        <v>0</v>
      </c>
      <c r="G17" s="115">
        <v>11762166.486199999</v>
      </c>
      <c r="H17" s="115">
        <v>3328915.0433</v>
      </c>
      <c r="I17" s="115">
        <v>177171.15919999999</v>
      </c>
      <c r="J17" s="115">
        <v>32114092.676800001</v>
      </c>
      <c r="K17" s="116">
        <f t="shared" si="1"/>
        <v>158871583.56130001</v>
      </c>
      <c r="L17" s="104"/>
      <c r="M17" s="152"/>
      <c r="N17" s="150"/>
      <c r="O17" s="107">
        <v>35</v>
      </c>
      <c r="P17" s="83" t="s">
        <v>452</v>
      </c>
      <c r="Q17" s="115">
        <v>100447205.15530001</v>
      </c>
      <c r="R17" s="115">
        <v>0</v>
      </c>
      <c r="S17" s="115">
        <v>10597226.864500001</v>
      </c>
      <c r="T17" s="115">
        <v>2999215.1502999999</v>
      </c>
      <c r="U17" s="115">
        <v>159623.9069</v>
      </c>
      <c r="V17" s="115">
        <v>30762055.3402</v>
      </c>
      <c r="W17" s="116">
        <f t="shared" si="0"/>
        <v>144965326.4172</v>
      </c>
    </row>
    <row r="18" spans="1:23" ht="25" customHeight="1" x14ac:dyDescent="0.3">
      <c r="A18" s="153"/>
      <c r="B18" s="150"/>
      <c r="C18" s="79">
        <v>11</v>
      </c>
      <c r="D18" s="83" t="s">
        <v>73</v>
      </c>
      <c r="E18" s="115">
        <v>121922399.83319999</v>
      </c>
      <c r="F18" s="115">
        <v>0</v>
      </c>
      <c r="G18" s="115">
        <v>12862869.8917</v>
      </c>
      <c r="H18" s="115">
        <v>3640434.875</v>
      </c>
      <c r="I18" s="115">
        <v>193750.83420000001</v>
      </c>
      <c r="J18" s="115">
        <v>36250602.394199997</v>
      </c>
      <c r="K18" s="116">
        <f t="shared" si="1"/>
        <v>174870057.8283</v>
      </c>
      <c r="L18" s="104"/>
      <c r="M18" s="152"/>
      <c r="N18" s="150"/>
      <c r="O18" s="107">
        <v>36</v>
      </c>
      <c r="P18" s="83" t="s">
        <v>453</v>
      </c>
      <c r="Q18" s="115">
        <v>127134300.3373</v>
      </c>
      <c r="R18" s="115">
        <v>0</v>
      </c>
      <c r="S18" s="115">
        <v>13412727.8191</v>
      </c>
      <c r="T18" s="115">
        <v>3796055.0430999999</v>
      </c>
      <c r="U18" s="115">
        <v>202033.2341</v>
      </c>
      <c r="V18" s="115">
        <v>38102907.229099996</v>
      </c>
      <c r="W18" s="116">
        <f t="shared" si="0"/>
        <v>182648023.6627</v>
      </c>
    </row>
    <row r="19" spans="1:23" ht="25" customHeight="1" x14ac:dyDescent="0.3">
      <c r="A19" s="153"/>
      <c r="B19" s="150"/>
      <c r="C19" s="79">
        <v>12</v>
      </c>
      <c r="D19" s="83" t="s">
        <v>74</v>
      </c>
      <c r="E19" s="115">
        <v>117389597.0766</v>
      </c>
      <c r="F19" s="115">
        <v>0</v>
      </c>
      <c r="G19" s="115">
        <v>12384657.092499999</v>
      </c>
      <c r="H19" s="115">
        <v>3505091.63</v>
      </c>
      <c r="I19" s="115">
        <v>186547.61060000001</v>
      </c>
      <c r="J19" s="115">
        <v>34594050.539399996</v>
      </c>
      <c r="K19" s="116">
        <f t="shared" si="1"/>
        <v>168059943.94909999</v>
      </c>
      <c r="L19" s="104"/>
      <c r="M19" s="152"/>
      <c r="N19" s="150"/>
      <c r="O19" s="107">
        <v>37</v>
      </c>
      <c r="P19" s="83" t="s">
        <v>454</v>
      </c>
      <c r="Q19" s="115">
        <v>111644296.86570001</v>
      </c>
      <c r="R19" s="115">
        <v>0</v>
      </c>
      <c r="S19" s="115">
        <v>11778525.2479</v>
      </c>
      <c r="T19" s="115">
        <v>3333544.8815000001</v>
      </c>
      <c r="U19" s="115">
        <v>177417.56789999999</v>
      </c>
      <c r="V19" s="115">
        <v>34796686.339299999</v>
      </c>
      <c r="W19" s="116">
        <f t="shared" si="0"/>
        <v>161730470.9023</v>
      </c>
    </row>
    <row r="20" spans="1:23" ht="25" customHeight="1" x14ac:dyDescent="0.3">
      <c r="A20" s="153"/>
      <c r="B20" s="150"/>
      <c r="C20" s="79">
        <v>13</v>
      </c>
      <c r="D20" s="83" t="s">
        <v>75</v>
      </c>
      <c r="E20" s="115">
        <v>89641285.663299993</v>
      </c>
      <c r="F20" s="115">
        <v>0</v>
      </c>
      <c r="G20" s="115">
        <v>9457197.3319999985</v>
      </c>
      <c r="H20" s="115">
        <v>2676565.2826</v>
      </c>
      <c r="I20" s="115">
        <v>142451.8702</v>
      </c>
      <c r="J20" s="115">
        <v>25697421.6655</v>
      </c>
      <c r="K20" s="116">
        <f t="shared" si="1"/>
        <v>127614921.81359999</v>
      </c>
      <c r="L20" s="104"/>
      <c r="M20" s="152"/>
      <c r="N20" s="150"/>
      <c r="O20" s="107">
        <v>38</v>
      </c>
      <c r="P20" s="83" t="s">
        <v>455</v>
      </c>
      <c r="Q20" s="115">
        <v>116093727.6322</v>
      </c>
      <c r="R20" s="115">
        <v>0</v>
      </c>
      <c r="S20" s="115">
        <v>12247942.2634</v>
      </c>
      <c r="T20" s="115">
        <v>3466398.7538000001</v>
      </c>
      <c r="U20" s="115">
        <v>184488.30249999999</v>
      </c>
      <c r="V20" s="115">
        <v>36005984.777000003</v>
      </c>
      <c r="W20" s="116">
        <f t="shared" si="0"/>
        <v>167998541.72890002</v>
      </c>
    </row>
    <row r="21" spans="1:23" ht="25" customHeight="1" x14ac:dyDescent="0.3">
      <c r="A21" s="153"/>
      <c r="B21" s="150"/>
      <c r="C21" s="79">
        <v>14</v>
      </c>
      <c r="D21" s="83" t="s">
        <v>76</v>
      </c>
      <c r="E21" s="115">
        <v>84698770.815500006</v>
      </c>
      <c r="F21" s="115">
        <v>0</v>
      </c>
      <c r="G21" s="115">
        <v>8935759.7167000007</v>
      </c>
      <c r="H21" s="115">
        <v>2528988.5989999999</v>
      </c>
      <c r="I21" s="115">
        <v>134597.55979999999</v>
      </c>
      <c r="J21" s="115">
        <v>24155085.658599999</v>
      </c>
      <c r="K21" s="116">
        <f t="shared" si="1"/>
        <v>120453202.34960002</v>
      </c>
      <c r="L21" s="104"/>
      <c r="M21" s="152"/>
      <c r="N21" s="150"/>
      <c r="O21" s="107">
        <v>39</v>
      </c>
      <c r="P21" s="83" t="s">
        <v>456</v>
      </c>
      <c r="Q21" s="115">
        <v>91395195.912699997</v>
      </c>
      <c r="R21" s="115">
        <v>0</v>
      </c>
      <c r="S21" s="115">
        <v>9642235.6790999994</v>
      </c>
      <c r="T21" s="115">
        <v>2728934.6261</v>
      </c>
      <c r="U21" s="115">
        <v>145239.06580000001</v>
      </c>
      <c r="V21" s="115">
        <v>27978214.493900001</v>
      </c>
      <c r="W21" s="116">
        <f t="shared" si="0"/>
        <v>131889819.77760001</v>
      </c>
    </row>
    <row r="22" spans="1:23" ht="25" customHeight="1" x14ac:dyDescent="0.3">
      <c r="A22" s="153"/>
      <c r="B22" s="150"/>
      <c r="C22" s="79">
        <v>15</v>
      </c>
      <c r="D22" s="83" t="s">
        <v>77</v>
      </c>
      <c r="E22" s="115">
        <v>88196229.906100005</v>
      </c>
      <c r="F22" s="115">
        <v>0</v>
      </c>
      <c r="G22" s="115">
        <v>9304743.2773999982</v>
      </c>
      <c r="H22" s="115">
        <v>2633417.9087</v>
      </c>
      <c r="I22" s="115">
        <v>140155.4853</v>
      </c>
      <c r="J22" s="115">
        <v>26082924.501800001</v>
      </c>
      <c r="K22" s="116">
        <f t="shared" si="1"/>
        <v>126357471.07930002</v>
      </c>
      <c r="L22" s="104"/>
      <c r="M22" s="152"/>
      <c r="N22" s="150"/>
      <c r="O22" s="107">
        <v>40</v>
      </c>
      <c r="P22" s="83" t="s">
        <v>457</v>
      </c>
      <c r="Q22" s="115">
        <v>100766449.2094</v>
      </c>
      <c r="R22" s="115">
        <v>0</v>
      </c>
      <c r="S22" s="115">
        <v>10630907.2607</v>
      </c>
      <c r="T22" s="115">
        <v>3008747.3379000002</v>
      </c>
      <c r="U22" s="115">
        <v>160131.2279</v>
      </c>
      <c r="V22" s="115">
        <v>31870643.840399999</v>
      </c>
      <c r="W22" s="116">
        <f t="shared" si="0"/>
        <v>146436878.87630001</v>
      </c>
    </row>
    <row r="23" spans="1:23" ht="25" customHeight="1" x14ac:dyDescent="0.3">
      <c r="A23" s="153"/>
      <c r="B23" s="150"/>
      <c r="C23" s="79">
        <v>16</v>
      </c>
      <c r="D23" s="83" t="s">
        <v>78</v>
      </c>
      <c r="E23" s="115">
        <v>131472137.57619999</v>
      </c>
      <c r="F23" s="115">
        <v>0</v>
      </c>
      <c r="G23" s="115">
        <v>13870371.6655</v>
      </c>
      <c r="H23" s="115">
        <v>3925576.8864000002</v>
      </c>
      <c r="I23" s="115">
        <v>208926.6318</v>
      </c>
      <c r="J23" s="115">
        <v>34660800.904200003</v>
      </c>
      <c r="K23" s="116">
        <f t="shared" si="1"/>
        <v>184137813.66409999</v>
      </c>
      <c r="L23" s="104"/>
      <c r="M23" s="152"/>
      <c r="N23" s="150"/>
      <c r="O23" s="107">
        <v>41</v>
      </c>
      <c r="P23" s="83" t="s">
        <v>458</v>
      </c>
      <c r="Q23" s="115">
        <v>124248610.50839999</v>
      </c>
      <c r="R23" s="115">
        <v>0</v>
      </c>
      <c r="S23" s="115">
        <v>13108286.199900001</v>
      </c>
      <c r="T23" s="115">
        <v>3709892.3207</v>
      </c>
      <c r="U23" s="115">
        <v>197447.49100000001</v>
      </c>
      <c r="V23" s="115">
        <v>36679656.989799999</v>
      </c>
      <c r="W23" s="116">
        <f t="shared" si="0"/>
        <v>177943893.50979999</v>
      </c>
    </row>
    <row r="24" spans="1:23" ht="25" customHeight="1" x14ac:dyDescent="0.3">
      <c r="A24" s="153"/>
      <c r="B24" s="151"/>
      <c r="C24" s="79">
        <v>17</v>
      </c>
      <c r="D24" s="83" t="s">
        <v>79</v>
      </c>
      <c r="E24" s="115">
        <v>113599639.3179</v>
      </c>
      <c r="F24" s="115">
        <v>0</v>
      </c>
      <c r="G24" s="115">
        <v>11984814.7861</v>
      </c>
      <c r="H24" s="115">
        <v>3391928.7130999998</v>
      </c>
      <c r="I24" s="115">
        <v>180524.86600000001</v>
      </c>
      <c r="J24" s="115">
        <v>29330511.559599999</v>
      </c>
      <c r="K24" s="116">
        <f>SUM(E24:J24)</f>
        <v>158487419.24270001</v>
      </c>
      <c r="L24" s="104"/>
      <c r="M24" s="152"/>
      <c r="N24" s="150"/>
      <c r="O24" s="107">
        <v>42</v>
      </c>
      <c r="P24" s="83" t="s">
        <v>459</v>
      </c>
      <c r="Q24" s="115">
        <v>145267957.6349</v>
      </c>
      <c r="R24" s="115">
        <v>0</v>
      </c>
      <c r="S24" s="115">
        <v>15325837.098299999</v>
      </c>
      <c r="T24" s="115">
        <v>4337501.0656000003</v>
      </c>
      <c r="U24" s="115">
        <v>230850.01620000001</v>
      </c>
      <c r="V24" s="115">
        <v>45634789.8314</v>
      </c>
      <c r="W24" s="116">
        <f t="shared" si="0"/>
        <v>210796935.64640003</v>
      </c>
    </row>
    <row r="25" spans="1:23" ht="25" customHeight="1" x14ac:dyDescent="0.3">
      <c r="A25" s="1"/>
      <c r="B25" s="136" t="s">
        <v>812</v>
      </c>
      <c r="C25" s="137"/>
      <c r="D25" s="138"/>
      <c r="E25" s="117">
        <f>SUM(E8:E24)</f>
        <v>1868767053.7875001</v>
      </c>
      <c r="F25" s="117">
        <f t="shared" ref="F25:J25" si="2">SUM(F8:F24)</f>
        <v>0</v>
      </c>
      <c r="G25" s="117">
        <f t="shared" si="2"/>
        <v>197155793.38679996</v>
      </c>
      <c r="H25" s="117">
        <f t="shared" si="2"/>
        <v>55798809.449099995</v>
      </c>
      <c r="I25" s="117">
        <f t="shared" si="2"/>
        <v>2969718.2483999999</v>
      </c>
      <c r="J25" s="117">
        <f t="shared" si="2"/>
        <v>529676381.56749994</v>
      </c>
      <c r="K25" s="117">
        <f>SUM(K8:K24)</f>
        <v>2654367756.4393005</v>
      </c>
      <c r="L25" s="104"/>
      <c r="M25" s="152"/>
      <c r="N25" s="150"/>
      <c r="O25" s="107">
        <v>43</v>
      </c>
      <c r="P25" s="83" t="s">
        <v>460</v>
      </c>
      <c r="Q25" s="115">
        <v>94802155.5669</v>
      </c>
      <c r="R25" s="115"/>
      <c r="S25" s="115">
        <v>10001671.507300001</v>
      </c>
      <c r="T25" s="115">
        <v>2830661.7472999999</v>
      </c>
      <c r="U25" s="115">
        <v>150653.17569999999</v>
      </c>
      <c r="V25" s="115">
        <v>29994556.009500001</v>
      </c>
      <c r="W25" s="116">
        <f t="shared" si="0"/>
        <v>137779698.00670001</v>
      </c>
    </row>
    <row r="26" spans="1:23" ht="25" customHeight="1" x14ac:dyDescent="0.3">
      <c r="A26" s="153">
        <v>2</v>
      </c>
      <c r="B26" s="149" t="s">
        <v>25</v>
      </c>
      <c r="C26" s="79">
        <v>1</v>
      </c>
      <c r="D26" s="83" t="s">
        <v>80</v>
      </c>
      <c r="E26" s="115">
        <v>116500136.939</v>
      </c>
      <c r="F26" s="115">
        <v>0</v>
      </c>
      <c r="G26" s="115">
        <v>12290818.634299999</v>
      </c>
      <c r="H26" s="115">
        <v>3478533.5756999999</v>
      </c>
      <c r="I26" s="115">
        <v>185134.14069999999</v>
      </c>
      <c r="J26" s="115">
        <v>32001820.345600002</v>
      </c>
      <c r="K26" s="116">
        <f t="shared" si="1"/>
        <v>164456443.63529998</v>
      </c>
      <c r="L26" s="104"/>
      <c r="M26" s="152"/>
      <c r="N26" s="151"/>
      <c r="O26" s="107">
        <v>44</v>
      </c>
      <c r="P26" s="83" t="s">
        <v>461</v>
      </c>
      <c r="Q26" s="115">
        <v>111474138.1417</v>
      </c>
      <c r="R26" s="115">
        <v>0</v>
      </c>
      <c r="S26" s="115">
        <v>11760573.4234</v>
      </c>
      <c r="T26" s="115">
        <v>3328464.1764000002</v>
      </c>
      <c r="U26" s="115">
        <v>177147.16320000001</v>
      </c>
      <c r="V26" s="115">
        <v>33656865.421300001</v>
      </c>
      <c r="W26" s="116">
        <f t="shared" si="0"/>
        <v>160397188.32600001</v>
      </c>
    </row>
    <row r="27" spans="1:23" ht="25" customHeight="1" x14ac:dyDescent="0.3">
      <c r="A27" s="153"/>
      <c r="B27" s="150"/>
      <c r="C27" s="79">
        <v>2</v>
      </c>
      <c r="D27" s="83" t="s">
        <v>81</v>
      </c>
      <c r="E27" s="115">
        <v>142322088.0891</v>
      </c>
      <c r="F27" s="115">
        <v>0</v>
      </c>
      <c r="G27" s="115">
        <v>15015046.491099998</v>
      </c>
      <c r="H27" s="115">
        <v>4249541.4596999995</v>
      </c>
      <c r="I27" s="115">
        <v>226168.63949999999</v>
      </c>
      <c r="J27" s="115">
        <v>33757328.966799997</v>
      </c>
      <c r="K27" s="116">
        <f t="shared" si="1"/>
        <v>195570173.6462</v>
      </c>
      <c r="L27" s="104"/>
      <c r="M27" s="108"/>
      <c r="N27" s="136" t="s">
        <v>830</v>
      </c>
      <c r="O27" s="137"/>
      <c r="P27" s="138"/>
      <c r="Q27" s="117">
        <f>2191009423.5649+2954459997.64</f>
        <v>5145469421.2048998</v>
      </c>
      <c r="R27" s="117">
        <v>0</v>
      </c>
      <c r="S27" s="117">
        <f>231152513.2814+311696903.95</f>
        <v>542849417.23140001</v>
      </c>
      <c r="T27" s="117">
        <f>65420522.6265+88216104.89</f>
        <v>153636627.5165</v>
      </c>
      <c r="U27" s="117">
        <f>3481804.0346+4695028.07</f>
        <v>8176832.1046000002</v>
      </c>
      <c r="V27" s="117">
        <f>663742447.4381+897374739.23</f>
        <v>1561117186.6680999</v>
      </c>
      <c r="W27" s="117">
        <f>3154806710.9455+4256442773.77</f>
        <v>7411249484.7154999</v>
      </c>
    </row>
    <row r="28" spans="1:23" ht="25" customHeight="1" x14ac:dyDescent="0.3">
      <c r="A28" s="153"/>
      <c r="B28" s="150"/>
      <c r="C28" s="79">
        <v>3</v>
      </c>
      <c r="D28" s="83" t="s">
        <v>82</v>
      </c>
      <c r="E28" s="115">
        <v>121187298.78030001</v>
      </c>
      <c r="F28" s="115">
        <v>0</v>
      </c>
      <c r="G28" s="115">
        <v>12785316.388699999</v>
      </c>
      <c r="H28" s="115">
        <v>3618485.7703999998</v>
      </c>
      <c r="I28" s="115">
        <v>192582.66130000001</v>
      </c>
      <c r="J28" s="115">
        <v>30952255.2711</v>
      </c>
      <c r="K28" s="116">
        <f t="shared" si="1"/>
        <v>168735938.87180001</v>
      </c>
      <c r="L28" s="104"/>
      <c r="M28" s="154">
        <v>20</v>
      </c>
      <c r="N28" s="149" t="s">
        <v>43</v>
      </c>
      <c r="O28" s="107">
        <v>1</v>
      </c>
      <c r="P28" s="83" t="s">
        <v>462</v>
      </c>
      <c r="Q28" s="115">
        <v>113274036.8961</v>
      </c>
      <c r="R28" s="115">
        <v>0</v>
      </c>
      <c r="S28" s="115">
        <v>11950463.5792</v>
      </c>
      <c r="T28" s="115">
        <v>3382206.6734000002</v>
      </c>
      <c r="U28" s="115">
        <v>180007.4406</v>
      </c>
      <c r="V28" s="115">
        <v>29507997.765900001</v>
      </c>
      <c r="W28" s="116">
        <f t="shared" ref="W28:W46" si="3">SUM(Q28:V28)</f>
        <v>158294712.35519999</v>
      </c>
    </row>
    <row r="29" spans="1:23" ht="25" customHeight="1" x14ac:dyDescent="0.3">
      <c r="A29" s="153"/>
      <c r="B29" s="150"/>
      <c r="C29" s="79">
        <v>4</v>
      </c>
      <c r="D29" s="83" t="s">
        <v>83</v>
      </c>
      <c r="E29" s="115">
        <v>106101226.2191</v>
      </c>
      <c r="F29" s="115">
        <v>0</v>
      </c>
      <c r="G29" s="115">
        <v>11193728.716600001</v>
      </c>
      <c r="H29" s="115">
        <v>3168036.4292000001</v>
      </c>
      <c r="I29" s="115">
        <v>168608.89490000001</v>
      </c>
      <c r="J29" s="115">
        <v>28738584.612799998</v>
      </c>
      <c r="K29" s="116">
        <f t="shared" si="1"/>
        <v>149370184.87259999</v>
      </c>
      <c r="L29" s="104"/>
      <c r="M29" s="155"/>
      <c r="N29" s="150"/>
      <c r="O29" s="107">
        <v>2</v>
      </c>
      <c r="P29" s="83" t="s">
        <v>463</v>
      </c>
      <c r="Q29" s="115">
        <v>116722254.1354</v>
      </c>
      <c r="R29" s="115">
        <v>0</v>
      </c>
      <c r="S29" s="115">
        <v>12314252.1018</v>
      </c>
      <c r="T29" s="115">
        <v>3485165.6891999999</v>
      </c>
      <c r="U29" s="115">
        <v>185487.11429999999</v>
      </c>
      <c r="V29" s="115">
        <v>31793873.098900001</v>
      </c>
      <c r="W29" s="116">
        <f t="shared" si="3"/>
        <v>164501032.13959998</v>
      </c>
    </row>
    <row r="30" spans="1:23" ht="25" customHeight="1" x14ac:dyDescent="0.3">
      <c r="A30" s="153"/>
      <c r="B30" s="150"/>
      <c r="C30" s="79">
        <v>5</v>
      </c>
      <c r="D30" s="83" t="s">
        <v>84</v>
      </c>
      <c r="E30" s="115">
        <v>104990965.4533</v>
      </c>
      <c r="F30" s="115">
        <v>0</v>
      </c>
      <c r="G30" s="115">
        <v>11076595.6894</v>
      </c>
      <c r="H30" s="115">
        <v>3134885.5724999998</v>
      </c>
      <c r="I30" s="115">
        <v>166844.5435</v>
      </c>
      <c r="J30" s="115">
        <v>29805681.3979</v>
      </c>
      <c r="K30" s="116">
        <f t="shared" si="1"/>
        <v>149174972.6566</v>
      </c>
      <c r="L30" s="104"/>
      <c r="M30" s="155"/>
      <c r="N30" s="150"/>
      <c r="O30" s="107">
        <v>3</v>
      </c>
      <c r="P30" s="83" t="s">
        <v>464</v>
      </c>
      <c r="Q30" s="115">
        <v>126982785.4463</v>
      </c>
      <c r="R30" s="115">
        <v>0</v>
      </c>
      <c r="S30" s="115">
        <v>13396742.9276</v>
      </c>
      <c r="T30" s="115">
        <v>3791531.0172000001</v>
      </c>
      <c r="U30" s="115">
        <v>201792.45689999999</v>
      </c>
      <c r="V30" s="115">
        <v>33378415.0757</v>
      </c>
      <c r="W30" s="116">
        <f t="shared" si="3"/>
        <v>177751266.92369998</v>
      </c>
    </row>
    <row r="31" spans="1:23" ht="25" customHeight="1" x14ac:dyDescent="0.3">
      <c r="A31" s="153"/>
      <c r="B31" s="150"/>
      <c r="C31" s="79">
        <v>6</v>
      </c>
      <c r="D31" s="83" t="s">
        <v>85</v>
      </c>
      <c r="E31" s="115">
        <v>112250471.3594</v>
      </c>
      <c r="F31" s="115">
        <v>0</v>
      </c>
      <c r="G31" s="115">
        <v>11842476.938999999</v>
      </c>
      <c r="H31" s="115">
        <v>3351644.4166999999</v>
      </c>
      <c r="I31" s="115">
        <v>178380.85949999999</v>
      </c>
      <c r="J31" s="115">
        <v>31841697.388799999</v>
      </c>
      <c r="K31" s="116">
        <f t="shared" si="1"/>
        <v>159464670.96340001</v>
      </c>
      <c r="L31" s="104"/>
      <c r="M31" s="155"/>
      <c r="N31" s="150"/>
      <c r="O31" s="107">
        <v>4</v>
      </c>
      <c r="P31" s="83" t="s">
        <v>465</v>
      </c>
      <c r="Q31" s="115">
        <v>119058990.1742</v>
      </c>
      <c r="R31" s="115">
        <v>0</v>
      </c>
      <c r="S31" s="115">
        <v>12560778.840800002</v>
      </c>
      <c r="T31" s="115">
        <v>3554937.4078000002</v>
      </c>
      <c r="U31" s="115">
        <v>189200.49720000001</v>
      </c>
      <c r="V31" s="115">
        <v>32628252.6589</v>
      </c>
      <c r="W31" s="116">
        <f t="shared" si="3"/>
        <v>167992159.57890001</v>
      </c>
    </row>
    <row r="32" spans="1:23" ht="25" customHeight="1" x14ac:dyDescent="0.3">
      <c r="A32" s="153"/>
      <c r="B32" s="150"/>
      <c r="C32" s="79">
        <v>7</v>
      </c>
      <c r="D32" s="83" t="s">
        <v>86</v>
      </c>
      <c r="E32" s="115">
        <v>122267676.544</v>
      </c>
      <c r="F32" s="115">
        <v>0</v>
      </c>
      <c r="G32" s="115">
        <v>12899296.745300001</v>
      </c>
      <c r="H32" s="115">
        <v>3650744.3618999999</v>
      </c>
      <c r="I32" s="115">
        <v>194299.5246</v>
      </c>
      <c r="J32" s="115">
        <v>31279448.9366</v>
      </c>
      <c r="K32" s="116">
        <f t="shared" si="1"/>
        <v>170291466.1124</v>
      </c>
      <c r="L32" s="104"/>
      <c r="M32" s="155"/>
      <c r="N32" s="150"/>
      <c r="O32" s="107">
        <v>5</v>
      </c>
      <c r="P32" s="83" t="s">
        <v>466</v>
      </c>
      <c r="Q32" s="115">
        <v>111346134.095</v>
      </c>
      <c r="R32" s="115">
        <v>0</v>
      </c>
      <c r="S32" s="115">
        <v>11747068.937000001</v>
      </c>
      <c r="T32" s="115">
        <v>3324642.1519999998</v>
      </c>
      <c r="U32" s="115">
        <v>176943.74780000001</v>
      </c>
      <c r="V32" s="115">
        <v>29701820.566399999</v>
      </c>
      <c r="W32" s="116">
        <f t="shared" si="3"/>
        <v>156296609.4982</v>
      </c>
    </row>
    <row r="33" spans="1:23" ht="25" customHeight="1" x14ac:dyDescent="0.3">
      <c r="A33" s="153"/>
      <c r="B33" s="150"/>
      <c r="C33" s="79">
        <v>8</v>
      </c>
      <c r="D33" s="83" t="s">
        <v>87</v>
      </c>
      <c r="E33" s="115">
        <v>127902189.15090001</v>
      </c>
      <c r="F33" s="115">
        <v>0</v>
      </c>
      <c r="G33" s="115">
        <v>13493740.446</v>
      </c>
      <c r="H33" s="115">
        <v>3818983.1450999998</v>
      </c>
      <c r="I33" s="115">
        <v>203253.5111</v>
      </c>
      <c r="J33" s="115">
        <v>31237048.1699</v>
      </c>
      <c r="K33" s="116">
        <f t="shared" si="1"/>
        <v>176655214.42300001</v>
      </c>
      <c r="L33" s="104"/>
      <c r="M33" s="155"/>
      <c r="N33" s="150"/>
      <c r="O33" s="107">
        <v>6</v>
      </c>
      <c r="P33" s="83" t="s">
        <v>467</v>
      </c>
      <c r="Q33" s="115">
        <v>104151472.7572</v>
      </c>
      <c r="R33" s="115">
        <v>0</v>
      </c>
      <c r="S33" s="115">
        <v>10988028.819500001</v>
      </c>
      <c r="T33" s="115">
        <v>3109819.4772000001</v>
      </c>
      <c r="U33" s="115">
        <v>165510.4785</v>
      </c>
      <c r="V33" s="115">
        <v>28744524.2355</v>
      </c>
      <c r="W33" s="116">
        <f t="shared" si="3"/>
        <v>147159355.76789999</v>
      </c>
    </row>
    <row r="34" spans="1:23" ht="25" customHeight="1" x14ac:dyDescent="0.3">
      <c r="A34" s="153"/>
      <c r="B34" s="150"/>
      <c r="C34" s="79">
        <v>9</v>
      </c>
      <c r="D34" s="83" t="s">
        <v>791</v>
      </c>
      <c r="E34" s="115">
        <v>111204589.7307</v>
      </c>
      <c r="F34" s="115">
        <v>0</v>
      </c>
      <c r="G34" s="115">
        <v>11732135.9407</v>
      </c>
      <c r="H34" s="115">
        <v>3320415.8322999999</v>
      </c>
      <c r="I34" s="115">
        <v>176718.81510000001</v>
      </c>
      <c r="J34" s="115">
        <v>33170341.323100001</v>
      </c>
      <c r="K34" s="116">
        <f t="shared" si="1"/>
        <v>159604201.6419</v>
      </c>
      <c r="L34" s="104"/>
      <c r="M34" s="155"/>
      <c r="N34" s="150"/>
      <c r="O34" s="107">
        <v>7</v>
      </c>
      <c r="P34" s="83" t="s">
        <v>468</v>
      </c>
      <c r="Q34" s="115">
        <v>104492311.8283</v>
      </c>
      <c r="R34" s="115">
        <v>0</v>
      </c>
      <c r="S34" s="115">
        <v>11023987.5</v>
      </c>
      <c r="T34" s="115">
        <v>3119996.4622999998</v>
      </c>
      <c r="U34" s="115">
        <v>166052.11689999999</v>
      </c>
      <c r="V34" s="115">
        <v>27191214.676399998</v>
      </c>
      <c r="W34" s="116">
        <f t="shared" si="3"/>
        <v>145993562.5839</v>
      </c>
    </row>
    <row r="35" spans="1:23" ht="25" customHeight="1" x14ac:dyDescent="0.3">
      <c r="A35" s="153"/>
      <c r="B35" s="150"/>
      <c r="C35" s="79">
        <v>10</v>
      </c>
      <c r="D35" s="83" t="s">
        <v>88</v>
      </c>
      <c r="E35" s="115">
        <v>99569085.687099993</v>
      </c>
      <c r="F35" s="115">
        <v>0</v>
      </c>
      <c r="G35" s="115">
        <v>10504584.8522</v>
      </c>
      <c r="H35" s="115">
        <v>2972995.7129000002</v>
      </c>
      <c r="I35" s="115">
        <v>158228.45879999999</v>
      </c>
      <c r="J35" s="115">
        <v>27622269.173500001</v>
      </c>
      <c r="K35" s="116">
        <f t="shared" si="1"/>
        <v>140827163.8845</v>
      </c>
      <c r="L35" s="104"/>
      <c r="M35" s="155"/>
      <c r="N35" s="150"/>
      <c r="O35" s="107">
        <v>8</v>
      </c>
      <c r="P35" s="83" t="s">
        <v>469</v>
      </c>
      <c r="Q35" s="115">
        <v>111879903.4553</v>
      </c>
      <c r="R35" s="115">
        <v>0</v>
      </c>
      <c r="S35" s="115">
        <v>11803381.852799999</v>
      </c>
      <c r="T35" s="115">
        <v>3340579.7697000001</v>
      </c>
      <c r="U35" s="115">
        <v>177791.978</v>
      </c>
      <c r="V35" s="115">
        <v>29272163.792199999</v>
      </c>
      <c r="W35" s="116">
        <f t="shared" si="3"/>
        <v>156473820.84799999</v>
      </c>
    </row>
    <row r="36" spans="1:23" ht="25" customHeight="1" x14ac:dyDescent="0.3">
      <c r="A36" s="153"/>
      <c r="B36" s="150"/>
      <c r="C36" s="79">
        <v>11</v>
      </c>
      <c r="D36" s="83" t="s">
        <v>89</v>
      </c>
      <c r="E36" s="115">
        <v>101184454.64390001</v>
      </c>
      <c r="F36" s="115">
        <v>0</v>
      </c>
      <c r="G36" s="115">
        <v>10675007.0284</v>
      </c>
      <c r="H36" s="115">
        <v>3021228.4043000001</v>
      </c>
      <c r="I36" s="115">
        <v>160795.4939</v>
      </c>
      <c r="J36" s="115">
        <v>29052337.300299998</v>
      </c>
      <c r="K36" s="116">
        <f t="shared" si="1"/>
        <v>144093822.87080002</v>
      </c>
      <c r="L36" s="104"/>
      <c r="M36" s="155"/>
      <c r="N36" s="150"/>
      <c r="O36" s="107">
        <v>9</v>
      </c>
      <c r="P36" s="83" t="s">
        <v>470</v>
      </c>
      <c r="Q36" s="115">
        <v>104938030.1372</v>
      </c>
      <c r="R36" s="115">
        <v>0</v>
      </c>
      <c r="S36" s="115">
        <v>11071010.9889</v>
      </c>
      <c r="T36" s="115">
        <v>3133304.9967999998</v>
      </c>
      <c r="U36" s="115">
        <v>166760.42230000001</v>
      </c>
      <c r="V36" s="115">
        <v>27971181.0013</v>
      </c>
      <c r="W36" s="116">
        <f t="shared" si="3"/>
        <v>147280287.5465</v>
      </c>
    </row>
    <row r="37" spans="1:23" ht="25" customHeight="1" x14ac:dyDescent="0.3">
      <c r="A37" s="153"/>
      <c r="B37" s="150"/>
      <c r="C37" s="79">
        <v>12</v>
      </c>
      <c r="D37" s="83" t="s">
        <v>90</v>
      </c>
      <c r="E37" s="115">
        <v>99066095.000300005</v>
      </c>
      <c r="F37" s="115">
        <v>0</v>
      </c>
      <c r="G37" s="115">
        <v>10451519.1007</v>
      </c>
      <c r="H37" s="115">
        <v>2957977.1039999998</v>
      </c>
      <c r="I37" s="115">
        <v>157429.14000000001</v>
      </c>
      <c r="J37" s="115">
        <v>27519156.7423</v>
      </c>
      <c r="K37" s="116">
        <f t="shared" si="1"/>
        <v>140152177.0873</v>
      </c>
      <c r="L37" s="104"/>
      <c r="M37" s="155"/>
      <c r="N37" s="150"/>
      <c r="O37" s="107">
        <v>10</v>
      </c>
      <c r="P37" s="83" t="s">
        <v>471</v>
      </c>
      <c r="Q37" s="115">
        <v>126523106.039</v>
      </c>
      <c r="R37" s="115">
        <v>0</v>
      </c>
      <c r="S37" s="115">
        <v>13348246.5363</v>
      </c>
      <c r="T37" s="115">
        <v>3777805.6235000002</v>
      </c>
      <c r="U37" s="115">
        <v>201061.96549999999</v>
      </c>
      <c r="V37" s="115">
        <v>34075982.360799998</v>
      </c>
      <c r="W37" s="116">
        <f t="shared" si="3"/>
        <v>177926202.52509999</v>
      </c>
    </row>
    <row r="38" spans="1:23" ht="25" customHeight="1" x14ac:dyDescent="0.3">
      <c r="A38" s="153"/>
      <c r="B38" s="150"/>
      <c r="C38" s="79">
        <v>13</v>
      </c>
      <c r="D38" s="83" t="s">
        <v>91</v>
      </c>
      <c r="E38" s="115">
        <v>114869266.9536</v>
      </c>
      <c r="F38" s="115">
        <v>0</v>
      </c>
      <c r="G38" s="115">
        <v>12118761.0923</v>
      </c>
      <c r="H38" s="115">
        <v>3429838.0449999999</v>
      </c>
      <c r="I38" s="115">
        <v>182542.4724</v>
      </c>
      <c r="J38" s="115">
        <v>30240727.549800001</v>
      </c>
      <c r="K38" s="116">
        <f t="shared" si="1"/>
        <v>160841136.11309999</v>
      </c>
      <c r="L38" s="104"/>
      <c r="M38" s="155"/>
      <c r="N38" s="150"/>
      <c r="O38" s="107">
        <v>11</v>
      </c>
      <c r="P38" s="83" t="s">
        <v>472</v>
      </c>
      <c r="Q38" s="115">
        <v>104421683.8054</v>
      </c>
      <c r="R38" s="115">
        <v>0</v>
      </c>
      <c r="S38" s="115">
        <v>11016536.2107</v>
      </c>
      <c r="T38" s="115">
        <v>3117887.6068000002</v>
      </c>
      <c r="U38" s="115">
        <v>165939.87959999999</v>
      </c>
      <c r="V38" s="115">
        <v>27602365.756099999</v>
      </c>
      <c r="W38" s="116">
        <f t="shared" si="3"/>
        <v>146324413.2586</v>
      </c>
    </row>
    <row r="39" spans="1:23" ht="25" customHeight="1" x14ac:dyDescent="0.3">
      <c r="A39" s="153"/>
      <c r="B39" s="150"/>
      <c r="C39" s="79">
        <v>14</v>
      </c>
      <c r="D39" s="83" t="s">
        <v>92</v>
      </c>
      <c r="E39" s="115">
        <v>111358951.37819999</v>
      </c>
      <c r="F39" s="115">
        <v>0</v>
      </c>
      <c r="G39" s="115">
        <v>11748421.166300001</v>
      </c>
      <c r="H39" s="115">
        <v>3325024.8583999998</v>
      </c>
      <c r="I39" s="115">
        <v>176964.11619999999</v>
      </c>
      <c r="J39" s="115">
        <v>30381825.353999998</v>
      </c>
      <c r="K39" s="116">
        <f t="shared" si="1"/>
        <v>156991186.87309998</v>
      </c>
      <c r="L39" s="104"/>
      <c r="M39" s="155"/>
      <c r="N39" s="150"/>
      <c r="O39" s="107">
        <v>12</v>
      </c>
      <c r="P39" s="83" t="s">
        <v>473</v>
      </c>
      <c r="Q39" s="115">
        <v>115978233.59540001</v>
      </c>
      <c r="R39" s="115">
        <v>0</v>
      </c>
      <c r="S39" s="115">
        <v>12235757.5887</v>
      </c>
      <c r="T39" s="115">
        <v>3462950.2609999999</v>
      </c>
      <c r="U39" s="115">
        <v>184304.7672</v>
      </c>
      <c r="V39" s="115">
        <v>30826122.673900001</v>
      </c>
      <c r="W39" s="116">
        <f t="shared" si="3"/>
        <v>162687368.88620001</v>
      </c>
    </row>
    <row r="40" spans="1:23" ht="25" customHeight="1" x14ac:dyDescent="0.3">
      <c r="A40" s="153"/>
      <c r="B40" s="150"/>
      <c r="C40" s="79">
        <v>15</v>
      </c>
      <c r="D40" s="83" t="s">
        <v>93</v>
      </c>
      <c r="E40" s="115">
        <v>106263233.59450001</v>
      </c>
      <c r="F40" s="115">
        <v>0</v>
      </c>
      <c r="G40" s="115">
        <v>11210820.57</v>
      </c>
      <c r="H40" s="115">
        <v>3172873.7461999999</v>
      </c>
      <c r="I40" s="115">
        <v>168866.34599999999</v>
      </c>
      <c r="J40" s="115">
        <v>30107161.888</v>
      </c>
      <c r="K40" s="116">
        <f t="shared" si="1"/>
        <v>150922956.14469999</v>
      </c>
      <c r="L40" s="104"/>
      <c r="M40" s="155"/>
      <c r="N40" s="150"/>
      <c r="O40" s="107">
        <v>13</v>
      </c>
      <c r="P40" s="83" t="s">
        <v>474</v>
      </c>
      <c r="Q40" s="115">
        <v>126389981.97490001</v>
      </c>
      <c r="R40" s="115">
        <v>0</v>
      </c>
      <c r="S40" s="115">
        <v>13334201.885600001</v>
      </c>
      <c r="T40" s="115">
        <v>3773830.7223</v>
      </c>
      <c r="U40" s="115">
        <v>200850.4137</v>
      </c>
      <c r="V40" s="115">
        <v>32537996.815400001</v>
      </c>
      <c r="W40" s="116">
        <f t="shared" si="3"/>
        <v>176236861.81190002</v>
      </c>
    </row>
    <row r="41" spans="1:23" ht="25" customHeight="1" x14ac:dyDescent="0.3">
      <c r="A41" s="153"/>
      <c r="B41" s="150"/>
      <c r="C41" s="79">
        <v>16</v>
      </c>
      <c r="D41" s="83" t="s">
        <v>94</v>
      </c>
      <c r="E41" s="115">
        <v>98997482.558699995</v>
      </c>
      <c r="F41" s="115">
        <v>0</v>
      </c>
      <c r="G41" s="115">
        <v>10444280.4563</v>
      </c>
      <c r="H41" s="115">
        <v>2955928.4309999999</v>
      </c>
      <c r="I41" s="115">
        <v>157320.10569999999</v>
      </c>
      <c r="J41" s="115">
        <v>28669886.280200001</v>
      </c>
      <c r="K41" s="116">
        <f t="shared" si="1"/>
        <v>141224897.8319</v>
      </c>
      <c r="L41" s="104"/>
      <c r="M41" s="155"/>
      <c r="N41" s="150"/>
      <c r="O41" s="107">
        <v>14</v>
      </c>
      <c r="P41" s="83" t="s">
        <v>475</v>
      </c>
      <c r="Q41" s="115">
        <v>126094456.12450001</v>
      </c>
      <c r="R41" s="115">
        <v>0</v>
      </c>
      <c r="S41" s="115">
        <v>13303023.7709</v>
      </c>
      <c r="T41" s="115">
        <v>3765006.7275999999</v>
      </c>
      <c r="U41" s="115">
        <v>200380.78400000001</v>
      </c>
      <c r="V41" s="115">
        <v>34455836.090400003</v>
      </c>
      <c r="W41" s="116">
        <f t="shared" si="3"/>
        <v>177818703.49740005</v>
      </c>
    </row>
    <row r="42" spans="1:23" ht="25" customHeight="1" x14ac:dyDescent="0.3">
      <c r="A42" s="153"/>
      <c r="B42" s="150"/>
      <c r="C42" s="79">
        <v>17</v>
      </c>
      <c r="D42" s="83" t="s">
        <v>95</v>
      </c>
      <c r="E42" s="115">
        <v>94082951.9771</v>
      </c>
      <c r="F42" s="115">
        <v>0</v>
      </c>
      <c r="G42" s="115">
        <v>9925795.1940000001</v>
      </c>
      <c r="H42" s="115">
        <v>2809187.3191</v>
      </c>
      <c r="I42" s="115">
        <v>149510.266</v>
      </c>
      <c r="J42" s="115">
        <v>26188564.840100002</v>
      </c>
      <c r="K42" s="116">
        <f t="shared" si="1"/>
        <v>133156009.59630002</v>
      </c>
      <c r="L42" s="104"/>
      <c r="M42" s="155"/>
      <c r="N42" s="150"/>
      <c r="O42" s="107">
        <v>15</v>
      </c>
      <c r="P42" s="83" t="s">
        <v>476</v>
      </c>
      <c r="Q42" s="115">
        <v>110112663.7393</v>
      </c>
      <c r="R42" s="115">
        <v>0</v>
      </c>
      <c r="S42" s="115">
        <v>11616937.240699999</v>
      </c>
      <c r="T42" s="115">
        <v>3287812.4265999999</v>
      </c>
      <c r="U42" s="115">
        <v>174983.60010000001</v>
      </c>
      <c r="V42" s="115">
        <v>30831447.1193</v>
      </c>
      <c r="W42" s="116">
        <f t="shared" si="3"/>
        <v>156023844.12599999</v>
      </c>
    </row>
    <row r="43" spans="1:23" ht="25" customHeight="1" x14ac:dyDescent="0.3">
      <c r="A43" s="153"/>
      <c r="B43" s="150"/>
      <c r="C43" s="79">
        <v>18</v>
      </c>
      <c r="D43" s="83" t="s">
        <v>96</v>
      </c>
      <c r="E43" s="115">
        <v>106580496.01369999</v>
      </c>
      <c r="F43" s="115">
        <v>0</v>
      </c>
      <c r="G43" s="115">
        <v>11244291.9027</v>
      </c>
      <c r="H43" s="115">
        <v>3182346.7648999998</v>
      </c>
      <c r="I43" s="115">
        <v>169370.51800000001</v>
      </c>
      <c r="J43" s="115">
        <v>29977102.5682</v>
      </c>
      <c r="K43" s="116">
        <f t="shared" si="1"/>
        <v>151153607.76749998</v>
      </c>
      <c r="L43" s="104"/>
      <c r="M43" s="155"/>
      <c r="N43" s="150"/>
      <c r="O43" s="107">
        <v>16</v>
      </c>
      <c r="P43" s="83" t="s">
        <v>477</v>
      </c>
      <c r="Q43" s="115">
        <v>124050207.42550001</v>
      </c>
      <c r="R43" s="115">
        <v>0</v>
      </c>
      <c r="S43" s="115">
        <v>13087354.582400002</v>
      </c>
      <c r="T43" s="115">
        <v>3703968.2779999999</v>
      </c>
      <c r="U43" s="115">
        <v>197132.2022</v>
      </c>
      <c r="V43" s="115">
        <v>30831122.458000001</v>
      </c>
      <c r="W43" s="116">
        <f t="shared" si="3"/>
        <v>171869784.9461</v>
      </c>
    </row>
    <row r="44" spans="1:23" ht="25" customHeight="1" x14ac:dyDescent="0.3">
      <c r="A44" s="153"/>
      <c r="B44" s="150"/>
      <c r="C44" s="79">
        <v>19</v>
      </c>
      <c r="D44" s="83" t="s">
        <v>97</v>
      </c>
      <c r="E44" s="115">
        <v>134154778.9267</v>
      </c>
      <c r="F44" s="115">
        <v>0</v>
      </c>
      <c r="G44" s="115">
        <v>14153391.5757</v>
      </c>
      <c r="H44" s="115">
        <v>4005676.861</v>
      </c>
      <c r="I44" s="115">
        <v>213189.704</v>
      </c>
      <c r="J44" s="115">
        <v>32809967.271899998</v>
      </c>
      <c r="K44" s="116">
        <f t="shared" si="1"/>
        <v>185337004.33929998</v>
      </c>
      <c r="L44" s="104"/>
      <c r="M44" s="155"/>
      <c r="N44" s="150"/>
      <c r="O44" s="107">
        <v>17</v>
      </c>
      <c r="P44" s="83" t="s">
        <v>478</v>
      </c>
      <c r="Q44" s="115">
        <v>128055314.33580001</v>
      </c>
      <c r="R44" s="115">
        <v>0</v>
      </c>
      <c r="S44" s="115">
        <v>13509895.224300001</v>
      </c>
      <c r="T44" s="115">
        <v>3823555.2521000002</v>
      </c>
      <c r="U44" s="115">
        <v>203496.84729999999</v>
      </c>
      <c r="V44" s="115">
        <v>32982717.874299999</v>
      </c>
      <c r="W44" s="116">
        <f t="shared" si="3"/>
        <v>178574979.53380001</v>
      </c>
    </row>
    <row r="45" spans="1:23" ht="25" customHeight="1" x14ac:dyDescent="0.3">
      <c r="A45" s="153"/>
      <c r="B45" s="150"/>
      <c r="C45" s="79">
        <v>20</v>
      </c>
      <c r="D45" s="83" t="s">
        <v>98</v>
      </c>
      <c r="E45" s="115">
        <v>114941247.2014</v>
      </c>
      <c r="F45" s="115">
        <v>0</v>
      </c>
      <c r="G45" s="115">
        <v>12126355.041900001</v>
      </c>
      <c r="H45" s="115">
        <v>3431987.2760000001</v>
      </c>
      <c r="I45" s="115">
        <v>182656.8585</v>
      </c>
      <c r="J45" s="115">
        <v>23676790.169399999</v>
      </c>
      <c r="K45" s="116">
        <f t="shared" si="1"/>
        <v>154359036.54719999</v>
      </c>
      <c r="L45" s="104"/>
      <c r="M45" s="155"/>
      <c r="N45" s="150"/>
      <c r="O45" s="107">
        <v>18</v>
      </c>
      <c r="P45" s="83" t="s">
        <v>479</v>
      </c>
      <c r="Q45" s="115">
        <v>122584142.602</v>
      </c>
      <c r="R45" s="115">
        <v>0</v>
      </c>
      <c r="S45" s="115">
        <v>12932684.0616</v>
      </c>
      <c r="T45" s="115">
        <v>3660193.6022999999</v>
      </c>
      <c r="U45" s="115">
        <v>194802.43109999999</v>
      </c>
      <c r="V45" s="115">
        <v>31782574.885400001</v>
      </c>
      <c r="W45" s="116">
        <f t="shared" si="3"/>
        <v>171154397.58239999</v>
      </c>
    </row>
    <row r="46" spans="1:23" ht="25" customHeight="1" x14ac:dyDescent="0.3">
      <c r="A46" s="153"/>
      <c r="B46" s="150"/>
      <c r="C46" s="109">
        <v>21</v>
      </c>
      <c r="D46" s="83" t="s">
        <v>792</v>
      </c>
      <c r="E46" s="115">
        <v>111386740.3793</v>
      </c>
      <c r="F46" s="115">
        <v>0</v>
      </c>
      <c r="G46" s="115">
        <v>11751352.9189</v>
      </c>
      <c r="H46" s="115">
        <v>3325854.5997000001</v>
      </c>
      <c r="I46" s="115">
        <v>177008.27660000001</v>
      </c>
      <c r="J46" s="115">
        <v>32933987.8913</v>
      </c>
      <c r="K46" s="116">
        <f t="shared" si="1"/>
        <v>159574944.06580001</v>
      </c>
      <c r="L46" s="104"/>
      <c r="M46" s="155"/>
      <c r="N46" s="150"/>
      <c r="O46" s="107">
        <v>19</v>
      </c>
      <c r="P46" s="83" t="s">
        <v>480</v>
      </c>
      <c r="Q46" s="115">
        <v>134427494.3039</v>
      </c>
      <c r="R46" s="115">
        <v>0</v>
      </c>
      <c r="S46" s="115">
        <v>14182163.174800001</v>
      </c>
      <c r="T46" s="115">
        <v>4013819.7664000001</v>
      </c>
      <c r="U46" s="115">
        <v>213623.08489999999</v>
      </c>
      <c r="V46" s="115">
        <v>35765389.939900003</v>
      </c>
      <c r="W46" s="116">
        <f t="shared" si="3"/>
        <v>188602490.26990002</v>
      </c>
    </row>
    <row r="47" spans="1:23" ht="25" customHeight="1" x14ac:dyDescent="0.3">
      <c r="A47" s="1"/>
      <c r="B47" s="157" t="s">
        <v>813</v>
      </c>
      <c r="C47" s="157"/>
      <c r="D47" s="157"/>
      <c r="E47" s="117">
        <f>SUM(E26:E46)</f>
        <v>2357181426.5802999</v>
      </c>
      <c r="F47" s="117">
        <f t="shared" ref="F47:K47" si="4">SUM(F26:F46)</f>
        <v>0</v>
      </c>
      <c r="G47" s="117">
        <f t="shared" si="4"/>
        <v>248683736.89049998</v>
      </c>
      <c r="H47" s="117">
        <f t="shared" si="4"/>
        <v>70382189.686000004</v>
      </c>
      <c r="I47" s="117">
        <f t="shared" si="4"/>
        <v>3745873.3462999999</v>
      </c>
      <c r="J47" s="117">
        <f t="shared" si="4"/>
        <v>631963983.44159985</v>
      </c>
      <c r="K47" s="117">
        <f t="shared" si="4"/>
        <v>3311957209.9447012</v>
      </c>
      <c r="L47" s="104"/>
      <c r="M47" s="155"/>
      <c r="N47" s="150"/>
      <c r="O47" s="107">
        <v>20</v>
      </c>
      <c r="P47" s="83" t="s">
        <v>481</v>
      </c>
      <c r="Q47" s="115">
        <v>107047637.26270001</v>
      </c>
      <c r="R47" s="115">
        <v>0</v>
      </c>
      <c r="S47" s="115">
        <v>11293575.5219</v>
      </c>
      <c r="T47" s="115">
        <v>3196294.9589999998</v>
      </c>
      <c r="U47" s="115">
        <v>170112.86730000001</v>
      </c>
      <c r="V47" s="115">
        <v>29641953.021299999</v>
      </c>
      <c r="W47" s="116">
        <f>SUM(Q47:V47)</f>
        <v>151349573.6322</v>
      </c>
    </row>
    <row r="48" spans="1:23" ht="25" customHeight="1" x14ac:dyDescent="0.3">
      <c r="A48" s="153">
        <v>3</v>
      </c>
      <c r="B48" s="149" t="s">
        <v>26</v>
      </c>
      <c r="C48" s="110">
        <v>1</v>
      </c>
      <c r="D48" s="83" t="s">
        <v>99</v>
      </c>
      <c r="E48" s="115">
        <v>106957602.86409999</v>
      </c>
      <c r="F48" s="115">
        <v>0</v>
      </c>
      <c r="G48" s="115">
        <v>11284076.8509</v>
      </c>
      <c r="H48" s="115">
        <v>3193606.6559000001</v>
      </c>
      <c r="I48" s="115">
        <v>169969.79070000001</v>
      </c>
      <c r="J48" s="115">
        <v>29564485.347800002</v>
      </c>
      <c r="K48" s="116">
        <f t="shared" si="1"/>
        <v>151169741.50940001</v>
      </c>
      <c r="L48" s="104"/>
      <c r="M48" s="155"/>
      <c r="N48" s="150"/>
      <c r="O48" s="107">
        <v>21</v>
      </c>
      <c r="P48" s="83" t="s">
        <v>43</v>
      </c>
      <c r="Q48" s="115">
        <v>147432887.90709999</v>
      </c>
      <c r="R48" s="115">
        <v>0</v>
      </c>
      <c r="S48" s="115">
        <v>15554238.249</v>
      </c>
      <c r="T48" s="115">
        <v>4402142.9007000001</v>
      </c>
      <c r="U48" s="115">
        <v>234290.37700000001</v>
      </c>
      <c r="V48" s="115">
        <v>40487263.994400002</v>
      </c>
      <c r="W48" s="116">
        <f t="shared" ref="W48:W61" si="5">SUM(Q48:V48)</f>
        <v>208110823.42820001</v>
      </c>
    </row>
    <row r="49" spans="1:23" ht="25" customHeight="1" x14ac:dyDescent="0.3">
      <c r="A49" s="153"/>
      <c r="B49" s="150"/>
      <c r="C49" s="79">
        <v>2</v>
      </c>
      <c r="D49" s="83" t="s">
        <v>100</v>
      </c>
      <c r="E49" s="115">
        <v>83512333.692200005</v>
      </c>
      <c r="F49" s="115">
        <v>0</v>
      </c>
      <c r="G49" s="115">
        <v>8810590.0482999999</v>
      </c>
      <c r="H49" s="115">
        <v>2493563.2212</v>
      </c>
      <c r="I49" s="115">
        <v>132712.15419999999</v>
      </c>
      <c r="J49" s="115">
        <v>24464251.005600002</v>
      </c>
      <c r="K49" s="116">
        <f t="shared" si="1"/>
        <v>119413450.12150002</v>
      </c>
      <c r="L49" s="104"/>
      <c r="M49" s="155"/>
      <c r="N49" s="150"/>
      <c r="O49" s="107">
        <v>22</v>
      </c>
      <c r="P49" s="83" t="s">
        <v>482</v>
      </c>
      <c r="Q49" s="115">
        <v>103740116.8968</v>
      </c>
      <c r="R49" s="115">
        <v>0</v>
      </c>
      <c r="S49" s="115">
        <v>10944630.584799999</v>
      </c>
      <c r="T49" s="115">
        <v>3097536.9580000001</v>
      </c>
      <c r="U49" s="115">
        <v>164856.77960000001</v>
      </c>
      <c r="V49" s="115">
        <v>27443801.173599999</v>
      </c>
      <c r="W49" s="116">
        <f t="shared" si="5"/>
        <v>145390942.3928</v>
      </c>
    </row>
    <row r="50" spans="1:23" ht="25" customHeight="1" x14ac:dyDescent="0.3">
      <c r="A50" s="153"/>
      <c r="B50" s="150"/>
      <c r="C50" s="79">
        <v>3</v>
      </c>
      <c r="D50" s="83" t="s">
        <v>101</v>
      </c>
      <c r="E50" s="115">
        <v>110259939.2174</v>
      </c>
      <c r="F50" s="115">
        <v>0</v>
      </c>
      <c r="G50" s="115">
        <v>11632474.872099999</v>
      </c>
      <c r="H50" s="115">
        <v>3292209.8695</v>
      </c>
      <c r="I50" s="115">
        <v>175217.6404</v>
      </c>
      <c r="J50" s="115">
        <v>31737573.342700001</v>
      </c>
      <c r="K50" s="116">
        <f t="shared" si="1"/>
        <v>157097414.94209999</v>
      </c>
      <c r="L50" s="104"/>
      <c r="M50" s="155"/>
      <c r="N50" s="150"/>
      <c r="O50" s="107">
        <v>23</v>
      </c>
      <c r="P50" s="83" t="s">
        <v>483</v>
      </c>
      <c r="Q50" s="115">
        <v>98006910.215800002</v>
      </c>
      <c r="R50" s="115">
        <v>0</v>
      </c>
      <c r="S50" s="115">
        <v>10339774.613299999</v>
      </c>
      <c r="T50" s="115">
        <v>2926351.3056999999</v>
      </c>
      <c r="U50" s="115">
        <v>155745.95509999999</v>
      </c>
      <c r="V50" s="115">
        <v>26254631.736900002</v>
      </c>
      <c r="W50" s="116">
        <f t="shared" si="5"/>
        <v>137683413.82679999</v>
      </c>
    </row>
    <row r="51" spans="1:23" ht="25" customHeight="1" x14ac:dyDescent="0.3">
      <c r="A51" s="153"/>
      <c r="B51" s="150"/>
      <c r="C51" s="79">
        <v>4</v>
      </c>
      <c r="D51" s="83" t="s">
        <v>102</v>
      </c>
      <c r="E51" s="115">
        <v>84526767.0854</v>
      </c>
      <c r="F51" s="115">
        <v>0</v>
      </c>
      <c r="G51" s="115">
        <v>8917613.2431000005</v>
      </c>
      <c r="H51" s="115">
        <v>2523852.8045999999</v>
      </c>
      <c r="I51" s="115">
        <v>134324.2231</v>
      </c>
      <c r="J51" s="115">
        <v>25376679.1439</v>
      </c>
      <c r="K51" s="116">
        <f t="shared" si="1"/>
        <v>121479236.50010002</v>
      </c>
      <c r="L51" s="104"/>
      <c r="M51" s="155"/>
      <c r="N51" s="150"/>
      <c r="O51" s="107">
        <v>24</v>
      </c>
      <c r="P51" s="83" t="s">
        <v>484</v>
      </c>
      <c r="Q51" s="115">
        <v>119223937.2631</v>
      </c>
      <c r="R51" s="115">
        <v>0</v>
      </c>
      <c r="S51" s="115">
        <v>12578180.8354</v>
      </c>
      <c r="T51" s="115">
        <v>3559862.5005999999</v>
      </c>
      <c r="U51" s="115">
        <v>189462.62</v>
      </c>
      <c r="V51" s="115">
        <v>32871943.4362</v>
      </c>
      <c r="W51" s="116">
        <f t="shared" si="5"/>
        <v>168423386.65529999</v>
      </c>
    </row>
    <row r="52" spans="1:23" ht="25" customHeight="1" x14ac:dyDescent="0.3">
      <c r="A52" s="153"/>
      <c r="B52" s="150"/>
      <c r="C52" s="79">
        <v>5</v>
      </c>
      <c r="D52" s="83" t="s">
        <v>103</v>
      </c>
      <c r="E52" s="115">
        <v>113590095.2226</v>
      </c>
      <c r="F52" s="115">
        <v>0</v>
      </c>
      <c r="G52" s="115">
        <v>11983807.879700001</v>
      </c>
      <c r="H52" s="115">
        <v>3391643.7395000001</v>
      </c>
      <c r="I52" s="115">
        <v>180509.6991</v>
      </c>
      <c r="J52" s="115">
        <v>33043426.053199999</v>
      </c>
      <c r="K52" s="116">
        <f t="shared" si="1"/>
        <v>162189482.5941</v>
      </c>
      <c r="L52" s="104"/>
      <c r="M52" s="155"/>
      <c r="N52" s="150"/>
      <c r="O52" s="107">
        <v>25</v>
      </c>
      <c r="P52" s="83" t="s">
        <v>485</v>
      </c>
      <c r="Q52" s="115">
        <v>118642134.33750001</v>
      </c>
      <c r="R52" s="115">
        <v>0</v>
      </c>
      <c r="S52" s="115">
        <v>12516800.3562</v>
      </c>
      <c r="T52" s="115">
        <v>3542490.6667999998</v>
      </c>
      <c r="U52" s="115">
        <v>188538.05809999999</v>
      </c>
      <c r="V52" s="115">
        <v>31686410.2062</v>
      </c>
      <c r="W52" s="116">
        <f t="shared" si="5"/>
        <v>166576373.6248</v>
      </c>
    </row>
    <row r="53" spans="1:23" ht="25" customHeight="1" x14ac:dyDescent="0.3">
      <c r="A53" s="153"/>
      <c r="B53" s="150"/>
      <c r="C53" s="79">
        <v>6</v>
      </c>
      <c r="D53" s="83" t="s">
        <v>104</v>
      </c>
      <c r="E53" s="115">
        <v>99006563.566599995</v>
      </c>
      <c r="F53" s="115">
        <v>0</v>
      </c>
      <c r="G53" s="115">
        <v>10445238.5068</v>
      </c>
      <c r="H53" s="115">
        <v>2956199.5773999998</v>
      </c>
      <c r="I53" s="115">
        <v>157334.5367</v>
      </c>
      <c r="J53" s="115">
        <v>27378086.239399999</v>
      </c>
      <c r="K53" s="116">
        <f t="shared" si="1"/>
        <v>139943422.42689997</v>
      </c>
      <c r="L53" s="104"/>
      <c r="M53" s="155"/>
      <c r="N53" s="150"/>
      <c r="O53" s="107">
        <v>26</v>
      </c>
      <c r="P53" s="83" t="s">
        <v>486</v>
      </c>
      <c r="Q53" s="115">
        <v>112540590.5302</v>
      </c>
      <c r="R53" s="115">
        <v>0</v>
      </c>
      <c r="S53" s="115">
        <v>11873084.646400001</v>
      </c>
      <c r="T53" s="115">
        <v>3360306.9753999999</v>
      </c>
      <c r="U53" s="115">
        <v>178841.89720000001</v>
      </c>
      <c r="V53" s="115">
        <v>31299803.521299999</v>
      </c>
      <c r="W53" s="116">
        <f t="shared" si="5"/>
        <v>159252627.57050002</v>
      </c>
    </row>
    <row r="54" spans="1:23" ht="25" customHeight="1" x14ac:dyDescent="0.3">
      <c r="A54" s="153"/>
      <c r="B54" s="150"/>
      <c r="C54" s="79">
        <v>7</v>
      </c>
      <c r="D54" s="83" t="s">
        <v>105</v>
      </c>
      <c r="E54" s="115">
        <v>112290686.5587</v>
      </c>
      <c r="F54" s="115">
        <v>0</v>
      </c>
      <c r="G54" s="115">
        <v>11846719.6613</v>
      </c>
      <c r="H54" s="115">
        <v>3352845.1871000002</v>
      </c>
      <c r="I54" s="115">
        <v>178444.76670000001</v>
      </c>
      <c r="J54" s="115">
        <v>31525050.050799999</v>
      </c>
      <c r="K54" s="116">
        <f t="shared" si="1"/>
        <v>159193746.22459999</v>
      </c>
      <c r="L54" s="104"/>
      <c r="M54" s="155"/>
      <c r="N54" s="150"/>
      <c r="O54" s="107">
        <v>27</v>
      </c>
      <c r="P54" s="83" t="s">
        <v>487</v>
      </c>
      <c r="Q54" s="115">
        <v>114904198.7537</v>
      </c>
      <c r="R54" s="115">
        <v>0</v>
      </c>
      <c r="S54" s="115">
        <v>12122446.4135</v>
      </c>
      <c r="T54" s="115">
        <v>3430881.0603999998</v>
      </c>
      <c r="U54" s="115">
        <v>182597.98360000001</v>
      </c>
      <c r="V54" s="115">
        <v>31050983.095400002</v>
      </c>
      <c r="W54" s="116">
        <f t="shared" si="5"/>
        <v>161691107.3066</v>
      </c>
    </row>
    <row r="55" spans="1:23" ht="25" customHeight="1" x14ac:dyDescent="0.3">
      <c r="A55" s="153"/>
      <c r="B55" s="150"/>
      <c r="C55" s="79">
        <v>8</v>
      </c>
      <c r="D55" s="83" t="s">
        <v>106</v>
      </c>
      <c r="E55" s="115">
        <v>89972806.861000001</v>
      </c>
      <c r="F55" s="115">
        <v>0</v>
      </c>
      <c r="G55" s="115">
        <v>9492172.9725000001</v>
      </c>
      <c r="H55" s="115">
        <v>2686464.0488</v>
      </c>
      <c r="I55" s="115">
        <v>142978.70129999999</v>
      </c>
      <c r="J55" s="115">
        <v>25427650.9692</v>
      </c>
      <c r="K55" s="116">
        <f t="shared" si="1"/>
        <v>127722073.5528</v>
      </c>
      <c r="L55" s="104"/>
      <c r="M55" s="155"/>
      <c r="N55" s="150"/>
      <c r="O55" s="107">
        <v>28</v>
      </c>
      <c r="P55" s="83" t="s">
        <v>488</v>
      </c>
      <c r="Q55" s="115">
        <v>96785482.065099999</v>
      </c>
      <c r="R55" s="115">
        <v>0</v>
      </c>
      <c r="S55" s="115">
        <v>10210913.375299999</v>
      </c>
      <c r="T55" s="115">
        <v>2889881.1439999999</v>
      </c>
      <c r="U55" s="115">
        <v>153804.94409999999</v>
      </c>
      <c r="V55" s="115">
        <v>27297313.991700001</v>
      </c>
      <c r="W55" s="116">
        <f t="shared" si="5"/>
        <v>137337395.52020001</v>
      </c>
    </row>
    <row r="56" spans="1:23" ht="25" customHeight="1" x14ac:dyDescent="0.3">
      <c r="A56" s="153"/>
      <c r="B56" s="150"/>
      <c r="C56" s="79">
        <v>9</v>
      </c>
      <c r="D56" s="83" t="s">
        <v>107</v>
      </c>
      <c r="E56" s="115">
        <v>104416555.4875</v>
      </c>
      <c r="F56" s="115">
        <v>0</v>
      </c>
      <c r="G56" s="115">
        <v>11015995.170699999</v>
      </c>
      <c r="H56" s="115">
        <v>3117734.4822999998</v>
      </c>
      <c r="I56" s="115">
        <v>165931.73000000001</v>
      </c>
      <c r="J56" s="115">
        <v>29435335.079799999</v>
      </c>
      <c r="K56" s="116">
        <f t="shared" si="1"/>
        <v>148151551.95030001</v>
      </c>
      <c r="L56" s="104"/>
      <c r="M56" s="155"/>
      <c r="N56" s="150"/>
      <c r="O56" s="107">
        <v>29</v>
      </c>
      <c r="P56" s="83" t="s">
        <v>489</v>
      </c>
      <c r="Q56" s="115">
        <v>115809952.66429999</v>
      </c>
      <c r="R56" s="115">
        <v>0</v>
      </c>
      <c r="S56" s="115">
        <v>12218003.872299999</v>
      </c>
      <c r="T56" s="115">
        <v>3457925.6242</v>
      </c>
      <c r="U56" s="115">
        <v>184037.34650000001</v>
      </c>
      <c r="V56" s="115">
        <v>30958779.2841</v>
      </c>
      <c r="W56" s="116">
        <f t="shared" si="5"/>
        <v>162628698.79139999</v>
      </c>
    </row>
    <row r="57" spans="1:23" ht="25" customHeight="1" x14ac:dyDescent="0.3">
      <c r="A57" s="153"/>
      <c r="B57" s="150"/>
      <c r="C57" s="79">
        <v>10</v>
      </c>
      <c r="D57" s="83" t="s">
        <v>108</v>
      </c>
      <c r="E57" s="115">
        <v>113600378.4207</v>
      </c>
      <c r="F57" s="115">
        <v>0</v>
      </c>
      <c r="G57" s="115">
        <v>11984892.7618</v>
      </c>
      <c r="H57" s="115">
        <v>3391950.7817000002</v>
      </c>
      <c r="I57" s="115">
        <v>180526.0405</v>
      </c>
      <c r="J57" s="115">
        <v>32846811.1655</v>
      </c>
      <c r="K57" s="116">
        <f t="shared" si="1"/>
        <v>162004559.17019999</v>
      </c>
      <c r="L57" s="104"/>
      <c r="M57" s="155"/>
      <c r="N57" s="150"/>
      <c r="O57" s="107">
        <v>30</v>
      </c>
      <c r="P57" s="83" t="s">
        <v>490</v>
      </c>
      <c r="Q57" s="115">
        <v>104467547.8053</v>
      </c>
      <c r="R57" s="115">
        <v>0</v>
      </c>
      <c r="S57" s="115">
        <v>11021374.884100001</v>
      </c>
      <c r="T57" s="115">
        <v>3119257.0425999998</v>
      </c>
      <c r="U57" s="115">
        <v>166012.76360000001</v>
      </c>
      <c r="V57" s="115">
        <v>29791946.545299999</v>
      </c>
      <c r="W57" s="116">
        <f t="shared" si="5"/>
        <v>148566139.04090002</v>
      </c>
    </row>
    <row r="58" spans="1:23" ht="25" customHeight="1" x14ac:dyDescent="0.3">
      <c r="A58" s="153"/>
      <c r="B58" s="150"/>
      <c r="C58" s="79">
        <v>11</v>
      </c>
      <c r="D58" s="83" t="s">
        <v>109</v>
      </c>
      <c r="E58" s="115">
        <v>87429996.903799996</v>
      </c>
      <c r="F58" s="115">
        <v>0</v>
      </c>
      <c r="G58" s="115">
        <v>9223905.3392999992</v>
      </c>
      <c r="H58" s="115">
        <v>2610539.247</v>
      </c>
      <c r="I58" s="115">
        <v>138937.83960000001</v>
      </c>
      <c r="J58" s="115">
        <v>25269151.3189</v>
      </c>
      <c r="K58" s="116">
        <f t="shared" si="1"/>
        <v>124672530.64859998</v>
      </c>
      <c r="L58" s="104"/>
      <c r="M58" s="155"/>
      <c r="N58" s="150"/>
      <c r="O58" s="107">
        <v>31</v>
      </c>
      <c r="P58" s="83" t="s">
        <v>491</v>
      </c>
      <c r="Q58" s="115">
        <v>108237537.2798</v>
      </c>
      <c r="R58" s="115">
        <v>0</v>
      </c>
      <c r="S58" s="115">
        <v>11419110.527100001</v>
      </c>
      <c r="T58" s="115">
        <v>3231823.7341</v>
      </c>
      <c r="U58" s="115">
        <v>172003.77590000001</v>
      </c>
      <c r="V58" s="115">
        <v>28643035.110800002</v>
      </c>
      <c r="W58" s="116">
        <f t="shared" si="5"/>
        <v>151703510.42770001</v>
      </c>
    </row>
    <row r="59" spans="1:23" ht="25" customHeight="1" x14ac:dyDescent="0.3">
      <c r="A59" s="153"/>
      <c r="B59" s="150"/>
      <c r="C59" s="79">
        <v>12</v>
      </c>
      <c r="D59" s="83" t="s">
        <v>110</v>
      </c>
      <c r="E59" s="115">
        <v>103413975.7313</v>
      </c>
      <c r="F59" s="115">
        <v>0</v>
      </c>
      <c r="G59" s="115">
        <v>10910222.540100001</v>
      </c>
      <c r="H59" s="115">
        <v>3087798.8321000002</v>
      </c>
      <c r="I59" s="115">
        <v>164338.4981</v>
      </c>
      <c r="J59" s="115">
        <v>29097882.116900001</v>
      </c>
      <c r="K59" s="116">
        <f t="shared" si="1"/>
        <v>146674217.71850002</v>
      </c>
      <c r="L59" s="104"/>
      <c r="M59" s="155"/>
      <c r="N59" s="150"/>
      <c r="O59" s="107">
        <v>32</v>
      </c>
      <c r="P59" s="83" t="s">
        <v>492</v>
      </c>
      <c r="Q59" s="115">
        <v>116136655.5504</v>
      </c>
      <c r="R59" s="115">
        <v>0</v>
      </c>
      <c r="S59" s="115">
        <v>12252471.1788</v>
      </c>
      <c r="T59" s="115">
        <v>3467680.5222999998</v>
      </c>
      <c r="U59" s="115">
        <v>184556.52059999999</v>
      </c>
      <c r="V59" s="115">
        <v>31742187.018800002</v>
      </c>
      <c r="W59" s="116">
        <f t="shared" si="5"/>
        <v>163783550.79090002</v>
      </c>
    </row>
    <row r="60" spans="1:23" ht="25" customHeight="1" x14ac:dyDescent="0.3">
      <c r="A60" s="153"/>
      <c r="B60" s="150"/>
      <c r="C60" s="79">
        <v>13</v>
      </c>
      <c r="D60" s="83" t="s">
        <v>111</v>
      </c>
      <c r="E60" s="115">
        <v>103443132.5898</v>
      </c>
      <c r="F60" s="115">
        <v>0</v>
      </c>
      <c r="G60" s="115">
        <v>10913298.602299999</v>
      </c>
      <c r="H60" s="115">
        <v>3088669.4156999998</v>
      </c>
      <c r="I60" s="115">
        <v>164384.8322</v>
      </c>
      <c r="J60" s="115">
        <v>29105609.056000002</v>
      </c>
      <c r="K60" s="116">
        <f t="shared" si="1"/>
        <v>146715094.49600002</v>
      </c>
      <c r="L60" s="104"/>
      <c r="M60" s="155"/>
      <c r="N60" s="150"/>
      <c r="O60" s="107">
        <v>33</v>
      </c>
      <c r="P60" s="83" t="s">
        <v>493</v>
      </c>
      <c r="Q60" s="115">
        <v>112558296.4949</v>
      </c>
      <c r="R60" s="115">
        <v>0</v>
      </c>
      <c r="S60" s="115">
        <v>11874952.634</v>
      </c>
      <c r="T60" s="115">
        <v>3360835.6510999999</v>
      </c>
      <c r="U60" s="115">
        <v>178870.0344</v>
      </c>
      <c r="V60" s="115">
        <v>28723356.3182</v>
      </c>
      <c r="W60" s="116">
        <f t="shared" si="5"/>
        <v>156696311.13260001</v>
      </c>
    </row>
    <row r="61" spans="1:23" ht="25" customHeight="1" x14ac:dyDescent="0.3">
      <c r="A61" s="153"/>
      <c r="B61" s="150"/>
      <c r="C61" s="79">
        <v>14</v>
      </c>
      <c r="D61" s="83" t="s">
        <v>112</v>
      </c>
      <c r="E61" s="115">
        <v>106686202.9853</v>
      </c>
      <c r="F61" s="115">
        <v>0</v>
      </c>
      <c r="G61" s="115">
        <v>11255444.037500001</v>
      </c>
      <c r="H61" s="115">
        <v>3185503.0295000002</v>
      </c>
      <c r="I61" s="115">
        <v>169538.50039999999</v>
      </c>
      <c r="J61" s="115">
        <v>29823370.274300002</v>
      </c>
      <c r="K61" s="116">
        <f t="shared" si="1"/>
        <v>151120058.82700002</v>
      </c>
      <c r="L61" s="104"/>
      <c r="M61" s="156"/>
      <c r="N61" s="151"/>
      <c r="O61" s="107">
        <v>34</v>
      </c>
      <c r="P61" s="83" t="s">
        <v>494</v>
      </c>
      <c r="Q61" s="115">
        <v>110316365.7186</v>
      </c>
      <c r="R61" s="115">
        <v>0</v>
      </c>
      <c r="S61" s="115">
        <v>11638427.894300001</v>
      </c>
      <c r="T61" s="115">
        <v>3293894.6871000002</v>
      </c>
      <c r="U61" s="115">
        <v>175307.3095</v>
      </c>
      <c r="V61" s="115">
        <v>29856813.874600001</v>
      </c>
      <c r="W61" s="116">
        <f t="shared" si="5"/>
        <v>155280809.48409998</v>
      </c>
    </row>
    <row r="62" spans="1:23" ht="25" customHeight="1" x14ac:dyDescent="0.3">
      <c r="A62" s="153"/>
      <c r="B62" s="150"/>
      <c r="C62" s="79">
        <v>15</v>
      </c>
      <c r="D62" s="83" t="s">
        <v>113</v>
      </c>
      <c r="E62" s="115">
        <v>97468301.555500001</v>
      </c>
      <c r="F62" s="115">
        <v>0</v>
      </c>
      <c r="G62" s="115">
        <v>10282951.1491</v>
      </c>
      <c r="H62" s="115">
        <v>2910269.1930999998</v>
      </c>
      <c r="I62" s="115">
        <v>154890.03469999999</v>
      </c>
      <c r="J62" s="115">
        <v>26974077.708500002</v>
      </c>
      <c r="K62" s="116">
        <f t="shared" si="1"/>
        <v>137790489.64090002</v>
      </c>
      <c r="L62" s="104"/>
      <c r="M62" s="105"/>
      <c r="N62" s="136" t="s">
        <v>831</v>
      </c>
      <c r="O62" s="137"/>
      <c r="P62" s="138"/>
      <c r="Q62" s="117">
        <f>SUM(Q28:Q61)</f>
        <v>3917333453.6159997</v>
      </c>
      <c r="R62" s="115">
        <v>0</v>
      </c>
      <c r="S62" s="117">
        <f t="shared" ref="S62:V62" si="6">SUM(S28:S61)</f>
        <v>413280501.41000003</v>
      </c>
      <c r="T62" s="117">
        <f t="shared" si="6"/>
        <v>116966179.6442</v>
      </c>
      <c r="U62" s="117">
        <f t="shared" si="6"/>
        <v>6225161.4606000017</v>
      </c>
      <c r="V62" s="117">
        <f t="shared" si="6"/>
        <v>1049631221.1735002</v>
      </c>
      <c r="W62" s="117">
        <f>SUM(W28:W61)</f>
        <v>5503436517.3042994</v>
      </c>
    </row>
    <row r="63" spans="1:23" ht="25" customHeight="1" x14ac:dyDescent="0.3">
      <c r="A63" s="153"/>
      <c r="B63" s="150"/>
      <c r="C63" s="79">
        <v>16</v>
      </c>
      <c r="D63" s="83" t="s">
        <v>114</v>
      </c>
      <c r="E63" s="115">
        <v>99520045.931299999</v>
      </c>
      <c r="F63" s="115">
        <v>0</v>
      </c>
      <c r="G63" s="115">
        <v>10499411.1351</v>
      </c>
      <c r="H63" s="115">
        <v>2971531.4533000002</v>
      </c>
      <c r="I63" s="115">
        <v>158150.5281</v>
      </c>
      <c r="J63" s="115">
        <v>28781597.071199998</v>
      </c>
      <c r="K63" s="116">
        <f t="shared" si="1"/>
        <v>141930736.11899999</v>
      </c>
      <c r="L63" s="104"/>
      <c r="M63" s="154">
        <v>21</v>
      </c>
      <c r="N63" s="149" t="s">
        <v>44</v>
      </c>
      <c r="O63" s="107">
        <v>1</v>
      </c>
      <c r="P63" s="83" t="s">
        <v>495</v>
      </c>
      <c r="Q63" s="115">
        <v>88326325.315400004</v>
      </c>
      <c r="R63" s="115">
        <v>0</v>
      </c>
      <c r="S63" s="115">
        <v>9318468.4035999998</v>
      </c>
      <c r="T63" s="115">
        <v>2637302.3783999998</v>
      </c>
      <c r="U63" s="115">
        <v>140362.2242</v>
      </c>
      <c r="V63" s="115">
        <v>24194612.4461</v>
      </c>
      <c r="W63" s="116">
        <f t="shared" ref="W63:W79" si="7">SUM(Q63:V63)</f>
        <v>124617070.7677</v>
      </c>
    </row>
    <row r="64" spans="1:23" ht="25" customHeight="1" x14ac:dyDescent="0.3">
      <c r="A64" s="153"/>
      <c r="B64" s="150"/>
      <c r="C64" s="79">
        <v>17</v>
      </c>
      <c r="D64" s="83" t="s">
        <v>115</v>
      </c>
      <c r="E64" s="115">
        <v>92896047.135900006</v>
      </c>
      <c r="F64" s="115">
        <v>0</v>
      </c>
      <c r="G64" s="115">
        <v>9800576.1812999994</v>
      </c>
      <c r="H64" s="115">
        <v>2773747.9758000001</v>
      </c>
      <c r="I64" s="115">
        <v>147624.1171</v>
      </c>
      <c r="J64" s="115">
        <v>27286791.479800001</v>
      </c>
      <c r="K64" s="116">
        <f t="shared" si="1"/>
        <v>132904786.88990001</v>
      </c>
      <c r="L64" s="104"/>
      <c r="M64" s="155"/>
      <c r="N64" s="150"/>
      <c r="O64" s="107">
        <v>2</v>
      </c>
      <c r="P64" s="83" t="s">
        <v>496</v>
      </c>
      <c r="Q64" s="115">
        <v>144321717.89089999</v>
      </c>
      <c r="R64" s="115">
        <v>0</v>
      </c>
      <c r="S64" s="115">
        <v>15226008.3653</v>
      </c>
      <c r="T64" s="115">
        <v>4309247.6505000005</v>
      </c>
      <c r="U64" s="115">
        <v>229346.31599999999</v>
      </c>
      <c r="V64" s="115">
        <v>31860320.439199999</v>
      </c>
      <c r="W64" s="116">
        <f t="shared" si="7"/>
        <v>195946640.66189998</v>
      </c>
    </row>
    <row r="65" spans="1:23" ht="25" customHeight="1" x14ac:dyDescent="0.3">
      <c r="A65" s="153"/>
      <c r="B65" s="150"/>
      <c r="C65" s="79">
        <v>18</v>
      </c>
      <c r="D65" s="83" t="s">
        <v>116</v>
      </c>
      <c r="E65" s="115">
        <v>115414476.1813</v>
      </c>
      <c r="F65" s="115">
        <v>0</v>
      </c>
      <c r="G65" s="115">
        <v>12176280.919399999</v>
      </c>
      <c r="H65" s="115">
        <v>3446117.2412999999</v>
      </c>
      <c r="I65" s="115">
        <v>183408.88200000001</v>
      </c>
      <c r="J65" s="115">
        <v>32093337.203299999</v>
      </c>
      <c r="K65" s="116">
        <f t="shared" si="1"/>
        <v>163313620.42729998</v>
      </c>
      <c r="L65" s="104"/>
      <c r="M65" s="155"/>
      <c r="N65" s="150"/>
      <c r="O65" s="107">
        <v>3</v>
      </c>
      <c r="P65" s="83" t="s">
        <v>497</v>
      </c>
      <c r="Q65" s="115">
        <v>121560992.9593</v>
      </c>
      <c r="R65" s="115">
        <v>0</v>
      </c>
      <c r="S65" s="115">
        <v>12824741.2984</v>
      </c>
      <c r="T65" s="115">
        <v>3629643.7637</v>
      </c>
      <c r="U65" s="115">
        <v>193176.51089999999</v>
      </c>
      <c r="V65" s="115">
        <v>32604054.562199999</v>
      </c>
      <c r="W65" s="116">
        <f t="shared" si="7"/>
        <v>170812609.09450001</v>
      </c>
    </row>
    <row r="66" spans="1:23" ht="25" customHeight="1" x14ac:dyDescent="0.3">
      <c r="A66" s="153"/>
      <c r="B66" s="150"/>
      <c r="C66" s="79">
        <v>19</v>
      </c>
      <c r="D66" s="83" t="s">
        <v>117</v>
      </c>
      <c r="E66" s="115">
        <v>96304835.120299995</v>
      </c>
      <c r="F66" s="115">
        <v>0</v>
      </c>
      <c r="G66" s="115">
        <v>10160204.8991</v>
      </c>
      <c r="H66" s="115">
        <v>2875529.6883999999</v>
      </c>
      <c r="I66" s="115">
        <v>153041.13250000001</v>
      </c>
      <c r="J66" s="115">
        <v>27585414.950300001</v>
      </c>
      <c r="K66" s="116">
        <f t="shared" si="1"/>
        <v>137079025.7906</v>
      </c>
      <c r="L66" s="104"/>
      <c r="M66" s="155"/>
      <c r="N66" s="150"/>
      <c r="O66" s="107">
        <v>4</v>
      </c>
      <c r="P66" s="83" t="s">
        <v>498</v>
      </c>
      <c r="Q66" s="115">
        <v>100369071.351</v>
      </c>
      <c r="R66" s="115">
        <v>0</v>
      </c>
      <c r="S66" s="115">
        <v>10588983.7118</v>
      </c>
      <c r="T66" s="115">
        <v>2996882.1825999999</v>
      </c>
      <c r="U66" s="115">
        <v>159499.74189999999</v>
      </c>
      <c r="V66" s="115">
        <v>27526546.511500001</v>
      </c>
      <c r="W66" s="116">
        <f t="shared" si="7"/>
        <v>141640983.49879998</v>
      </c>
    </row>
    <row r="67" spans="1:23" ht="25" customHeight="1" x14ac:dyDescent="0.3">
      <c r="A67" s="153"/>
      <c r="B67" s="150"/>
      <c r="C67" s="79">
        <v>20</v>
      </c>
      <c r="D67" s="83" t="s">
        <v>118</v>
      </c>
      <c r="E67" s="115">
        <v>101328743.6962</v>
      </c>
      <c r="F67" s="115">
        <v>0</v>
      </c>
      <c r="G67" s="115">
        <v>10690229.590600001</v>
      </c>
      <c r="H67" s="115">
        <v>3025536.6765999999</v>
      </c>
      <c r="I67" s="115">
        <v>161024.78829999999</v>
      </c>
      <c r="J67" s="115">
        <v>28859385.920499999</v>
      </c>
      <c r="K67" s="116">
        <f t="shared" si="1"/>
        <v>144064920.67219999</v>
      </c>
      <c r="L67" s="104"/>
      <c r="M67" s="155"/>
      <c r="N67" s="150"/>
      <c r="O67" s="107">
        <v>5</v>
      </c>
      <c r="P67" s="83" t="s">
        <v>499</v>
      </c>
      <c r="Q67" s="115">
        <v>133672037.62379999</v>
      </c>
      <c r="R67" s="115">
        <v>0</v>
      </c>
      <c r="S67" s="115">
        <v>14102462.1436</v>
      </c>
      <c r="T67" s="115">
        <v>3991262.8708000001</v>
      </c>
      <c r="U67" s="115">
        <v>212422.56419999999</v>
      </c>
      <c r="V67" s="115">
        <v>35352831.987199999</v>
      </c>
      <c r="W67" s="116">
        <f t="shared" si="7"/>
        <v>187331017.18959999</v>
      </c>
    </row>
    <row r="68" spans="1:23" ht="25" customHeight="1" x14ac:dyDescent="0.3">
      <c r="A68" s="153"/>
      <c r="B68" s="150"/>
      <c r="C68" s="79">
        <v>21</v>
      </c>
      <c r="D68" s="83" t="s">
        <v>119</v>
      </c>
      <c r="E68" s="115">
        <v>105396610.82709999</v>
      </c>
      <c r="F68" s="115">
        <v>0</v>
      </c>
      <c r="G68" s="115">
        <v>11119391.4649</v>
      </c>
      <c r="H68" s="115">
        <v>3146997.5844000001</v>
      </c>
      <c r="I68" s="115">
        <v>167489.16769999999</v>
      </c>
      <c r="J68" s="115">
        <v>30161277.763099998</v>
      </c>
      <c r="K68" s="116">
        <f t="shared" si="1"/>
        <v>149991766.80719998</v>
      </c>
      <c r="L68" s="104"/>
      <c r="M68" s="155"/>
      <c r="N68" s="150"/>
      <c r="O68" s="107">
        <v>6</v>
      </c>
      <c r="P68" s="83" t="s">
        <v>500</v>
      </c>
      <c r="Q68" s="115">
        <v>163539651.87599999</v>
      </c>
      <c r="R68" s="115">
        <v>0</v>
      </c>
      <c r="S68" s="115">
        <v>17253509.339400001</v>
      </c>
      <c r="T68" s="115">
        <v>4883068.6809999999</v>
      </c>
      <c r="U68" s="115">
        <v>259886.15729999999</v>
      </c>
      <c r="V68" s="115">
        <v>37339953.985200003</v>
      </c>
      <c r="W68" s="116">
        <f t="shared" si="7"/>
        <v>223276070.03889996</v>
      </c>
    </row>
    <row r="69" spans="1:23" ht="25" customHeight="1" x14ac:dyDescent="0.3">
      <c r="A69" s="153"/>
      <c r="B69" s="150"/>
      <c r="C69" s="79">
        <v>22</v>
      </c>
      <c r="D69" s="83" t="s">
        <v>120</v>
      </c>
      <c r="E69" s="115">
        <v>90591145.566100001</v>
      </c>
      <c r="F69" s="115">
        <v>0</v>
      </c>
      <c r="G69" s="115">
        <v>9557407.9934999999</v>
      </c>
      <c r="H69" s="115">
        <v>2704926.7905999999</v>
      </c>
      <c r="I69" s="115">
        <v>143961.32339999999</v>
      </c>
      <c r="J69" s="115">
        <v>27289713.431499999</v>
      </c>
      <c r="K69" s="116">
        <f t="shared" si="1"/>
        <v>130287155.10510001</v>
      </c>
      <c r="L69" s="104"/>
      <c r="M69" s="155"/>
      <c r="N69" s="150"/>
      <c r="O69" s="107">
        <v>7</v>
      </c>
      <c r="P69" s="83" t="s">
        <v>501</v>
      </c>
      <c r="Q69" s="115">
        <v>111415039.1692</v>
      </c>
      <c r="R69" s="115">
        <v>0</v>
      </c>
      <c r="S69" s="115">
        <v>11754338.454299999</v>
      </c>
      <c r="T69" s="115">
        <v>3326699.5625999998</v>
      </c>
      <c r="U69" s="115">
        <v>177053.24710000001</v>
      </c>
      <c r="V69" s="115">
        <v>27797573.7709</v>
      </c>
      <c r="W69" s="116">
        <f t="shared" si="7"/>
        <v>154470704.20410001</v>
      </c>
    </row>
    <row r="70" spans="1:23" ht="25" customHeight="1" x14ac:dyDescent="0.3">
      <c r="A70" s="153"/>
      <c r="B70" s="150"/>
      <c r="C70" s="79">
        <v>23</v>
      </c>
      <c r="D70" s="83" t="s">
        <v>121</v>
      </c>
      <c r="E70" s="115">
        <v>94594778.881500006</v>
      </c>
      <c r="F70" s="115">
        <v>0</v>
      </c>
      <c r="G70" s="115">
        <v>9979793.1705000009</v>
      </c>
      <c r="H70" s="115">
        <v>2824469.7651999998</v>
      </c>
      <c r="I70" s="115">
        <v>150323.62669999999</v>
      </c>
      <c r="J70" s="115">
        <v>28543944.994199999</v>
      </c>
      <c r="K70" s="116">
        <f t="shared" si="1"/>
        <v>136093310.43810001</v>
      </c>
      <c r="L70" s="104"/>
      <c r="M70" s="155"/>
      <c r="N70" s="150"/>
      <c r="O70" s="107">
        <v>8</v>
      </c>
      <c r="P70" s="83" t="s">
        <v>502</v>
      </c>
      <c r="Q70" s="115">
        <v>118362297.8506</v>
      </c>
      <c r="R70" s="115">
        <v>0</v>
      </c>
      <c r="S70" s="115">
        <v>12487277.476600001</v>
      </c>
      <c r="T70" s="115">
        <v>3534135.1348999999</v>
      </c>
      <c r="U70" s="115">
        <v>188093.3609</v>
      </c>
      <c r="V70" s="115">
        <v>29278808.519699998</v>
      </c>
      <c r="W70" s="116">
        <f t="shared" si="7"/>
        <v>163850612.3427</v>
      </c>
    </row>
    <row r="71" spans="1:23" ht="25" customHeight="1" x14ac:dyDescent="0.3">
      <c r="A71" s="153"/>
      <c r="B71" s="150"/>
      <c r="C71" s="79">
        <v>24</v>
      </c>
      <c r="D71" s="83" t="s">
        <v>122</v>
      </c>
      <c r="E71" s="115">
        <v>96891657.918699995</v>
      </c>
      <c r="F71" s="115">
        <v>0</v>
      </c>
      <c r="G71" s="115">
        <v>10222114.977200001</v>
      </c>
      <c r="H71" s="115">
        <v>2893051.4087</v>
      </c>
      <c r="I71" s="115">
        <v>153973.6716</v>
      </c>
      <c r="J71" s="115">
        <v>26212097.620099999</v>
      </c>
      <c r="K71" s="116">
        <f t="shared" si="1"/>
        <v>136372895.59630001</v>
      </c>
      <c r="L71" s="104"/>
      <c r="M71" s="155"/>
      <c r="N71" s="150"/>
      <c r="O71" s="107">
        <v>9</v>
      </c>
      <c r="P71" s="83" t="s">
        <v>503</v>
      </c>
      <c r="Q71" s="115">
        <v>147043128.50470001</v>
      </c>
      <c r="R71" s="115">
        <v>0</v>
      </c>
      <c r="S71" s="115">
        <v>15513118.4509</v>
      </c>
      <c r="T71" s="115">
        <v>4390505.2219000002</v>
      </c>
      <c r="U71" s="115">
        <v>233670.99770000001</v>
      </c>
      <c r="V71" s="115">
        <v>37131066.899999999</v>
      </c>
      <c r="W71" s="116">
        <f t="shared" si="7"/>
        <v>204311490.07519999</v>
      </c>
    </row>
    <row r="72" spans="1:23" ht="25" customHeight="1" x14ac:dyDescent="0.3">
      <c r="A72" s="153"/>
      <c r="B72" s="150"/>
      <c r="C72" s="79">
        <v>25</v>
      </c>
      <c r="D72" s="83" t="s">
        <v>123</v>
      </c>
      <c r="E72" s="115">
        <v>114159837.06370001</v>
      </c>
      <c r="F72" s="115">
        <v>0</v>
      </c>
      <c r="G72" s="115">
        <v>12043915.9089</v>
      </c>
      <c r="H72" s="115">
        <v>3408655.4459000002</v>
      </c>
      <c r="I72" s="115">
        <v>181415.0943</v>
      </c>
      <c r="J72" s="115">
        <v>31743871.772</v>
      </c>
      <c r="K72" s="116">
        <f t="shared" si="1"/>
        <v>161537695.28479999</v>
      </c>
      <c r="L72" s="104"/>
      <c r="M72" s="155"/>
      <c r="N72" s="150"/>
      <c r="O72" s="107">
        <v>10</v>
      </c>
      <c r="P72" s="83" t="s">
        <v>504</v>
      </c>
      <c r="Q72" s="115">
        <v>102387212.95649999</v>
      </c>
      <c r="R72" s="115">
        <v>0</v>
      </c>
      <c r="S72" s="115">
        <v>10801898.5898</v>
      </c>
      <c r="T72" s="115">
        <v>3057141.1102999998</v>
      </c>
      <c r="U72" s="115">
        <v>162706.83609999999</v>
      </c>
      <c r="V72" s="115">
        <v>27781405.637800001</v>
      </c>
      <c r="W72" s="116">
        <f t="shared" si="7"/>
        <v>144190365.13049999</v>
      </c>
    </row>
    <row r="73" spans="1:23" ht="25" customHeight="1" x14ac:dyDescent="0.3">
      <c r="A73" s="153"/>
      <c r="B73" s="150"/>
      <c r="C73" s="79">
        <v>26</v>
      </c>
      <c r="D73" s="83" t="s">
        <v>124</v>
      </c>
      <c r="E73" s="115">
        <v>85038428.4419</v>
      </c>
      <c r="F73" s="115">
        <v>0</v>
      </c>
      <c r="G73" s="115">
        <v>8971593.7540999986</v>
      </c>
      <c r="H73" s="115">
        <v>2539130.3078000001</v>
      </c>
      <c r="I73" s="115">
        <v>135137.32079999999</v>
      </c>
      <c r="J73" s="115">
        <v>23992518.125999998</v>
      </c>
      <c r="K73" s="116">
        <f t="shared" ref="K73:K136" si="8">SUM(E73:J73)</f>
        <v>120676807.9506</v>
      </c>
      <c r="L73" s="104"/>
      <c r="M73" s="155"/>
      <c r="N73" s="150"/>
      <c r="O73" s="107">
        <v>11</v>
      </c>
      <c r="P73" s="83" t="s">
        <v>505</v>
      </c>
      <c r="Q73" s="115">
        <v>108147618.40449999</v>
      </c>
      <c r="R73" s="115">
        <v>0</v>
      </c>
      <c r="S73" s="115">
        <v>11409624.0439</v>
      </c>
      <c r="T73" s="115">
        <v>3229138.8804000001</v>
      </c>
      <c r="U73" s="115">
        <v>171860.883</v>
      </c>
      <c r="V73" s="115">
        <v>29716841.555599999</v>
      </c>
      <c r="W73" s="116">
        <f t="shared" si="7"/>
        <v>152675083.7674</v>
      </c>
    </row>
    <row r="74" spans="1:23" ht="25" customHeight="1" x14ac:dyDescent="0.3">
      <c r="A74" s="153"/>
      <c r="B74" s="150"/>
      <c r="C74" s="79">
        <v>27</v>
      </c>
      <c r="D74" s="83" t="s">
        <v>125</v>
      </c>
      <c r="E74" s="115">
        <v>104342846.1525</v>
      </c>
      <c r="F74" s="115">
        <v>0</v>
      </c>
      <c r="G74" s="115">
        <v>11008218.8016</v>
      </c>
      <c r="H74" s="115">
        <v>3115533.6231</v>
      </c>
      <c r="I74" s="115">
        <v>165814.5961</v>
      </c>
      <c r="J74" s="115">
        <v>28781597.071199998</v>
      </c>
      <c r="K74" s="116">
        <f t="shared" si="8"/>
        <v>147414010.24449998</v>
      </c>
      <c r="L74" s="104"/>
      <c r="M74" s="155"/>
      <c r="N74" s="150"/>
      <c r="O74" s="107">
        <v>12</v>
      </c>
      <c r="P74" s="83" t="s">
        <v>506</v>
      </c>
      <c r="Q74" s="115">
        <v>119310330.4341</v>
      </c>
      <c r="R74" s="115">
        <v>0</v>
      </c>
      <c r="S74" s="115">
        <v>12587295.3551</v>
      </c>
      <c r="T74" s="115">
        <v>3562442.0816000002</v>
      </c>
      <c r="U74" s="115">
        <v>189599.91020000001</v>
      </c>
      <c r="V74" s="115">
        <v>32465618.980700001</v>
      </c>
      <c r="W74" s="116">
        <f t="shared" si="7"/>
        <v>168115286.76170003</v>
      </c>
    </row>
    <row r="75" spans="1:23" ht="25" customHeight="1" x14ac:dyDescent="0.3">
      <c r="A75" s="153"/>
      <c r="B75" s="150"/>
      <c r="C75" s="79">
        <v>28</v>
      </c>
      <c r="D75" s="83" t="s">
        <v>126</v>
      </c>
      <c r="E75" s="115">
        <v>85068711.665999994</v>
      </c>
      <c r="F75" s="115">
        <v>0</v>
      </c>
      <c r="G75" s="115">
        <v>8974788.6484999992</v>
      </c>
      <c r="H75" s="115">
        <v>2540034.5230999999</v>
      </c>
      <c r="I75" s="115">
        <v>135185.4448</v>
      </c>
      <c r="J75" s="115">
        <v>24669307.087400001</v>
      </c>
      <c r="K75" s="116">
        <f t="shared" si="8"/>
        <v>121388027.3698</v>
      </c>
      <c r="L75" s="104"/>
      <c r="M75" s="155"/>
      <c r="N75" s="150"/>
      <c r="O75" s="107">
        <v>13</v>
      </c>
      <c r="P75" s="83" t="s">
        <v>507</v>
      </c>
      <c r="Q75" s="115">
        <v>99292256.098100007</v>
      </c>
      <c r="R75" s="115">
        <v>0</v>
      </c>
      <c r="S75" s="115">
        <v>10475379.2018</v>
      </c>
      <c r="T75" s="115">
        <v>2964729.9627999999</v>
      </c>
      <c r="U75" s="115">
        <v>157788.5399</v>
      </c>
      <c r="V75" s="115">
        <v>25456246.286600001</v>
      </c>
      <c r="W75" s="116">
        <f t="shared" si="7"/>
        <v>138346400.08920002</v>
      </c>
    </row>
    <row r="76" spans="1:23" ht="25" customHeight="1" x14ac:dyDescent="0.3">
      <c r="A76" s="153"/>
      <c r="B76" s="150"/>
      <c r="C76" s="79">
        <v>29</v>
      </c>
      <c r="D76" s="83" t="s">
        <v>127</v>
      </c>
      <c r="E76" s="115">
        <v>110943256.69840001</v>
      </c>
      <c r="F76" s="115">
        <v>0</v>
      </c>
      <c r="G76" s="115">
        <v>11704565.1842</v>
      </c>
      <c r="H76" s="115">
        <v>3312612.7880000002</v>
      </c>
      <c r="I76" s="115">
        <v>176303.52230000001</v>
      </c>
      <c r="J76" s="115">
        <v>28214543.631700002</v>
      </c>
      <c r="K76" s="116">
        <f t="shared" si="8"/>
        <v>154351281.82460001</v>
      </c>
      <c r="L76" s="104"/>
      <c r="M76" s="155"/>
      <c r="N76" s="150"/>
      <c r="O76" s="107">
        <v>14</v>
      </c>
      <c r="P76" s="83" t="s">
        <v>508</v>
      </c>
      <c r="Q76" s="115">
        <v>113944352.9216</v>
      </c>
      <c r="R76" s="115">
        <v>0</v>
      </c>
      <c r="S76" s="115">
        <v>12021182.2316</v>
      </c>
      <c r="T76" s="115">
        <v>3402221.3862999999</v>
      </c>
      <c r="U76" s="115">
        <v>181072.66149999999</v>
      </c>
      <c r="V76" s="115">
        <v>29949688.645300001</v>
      </c>
      <c r="W76" s="116">
        <f t="shared" si="7"/>
        <v>159498517.84630001</v>
      </c>
    </row>
    <row r="77" spans="1:23" ht="25" customHeight="1" x14ac:dyDescent="0.3">
      <c r="A77" s="153"/>
      <c r="B77" s="150"/>
      <c r="C77" s="79">
        <v>30</v>
      </c>
      <c r="D77" s="83" t="s">
        <v>128</v>
      </c>
      <c r="E77" s="115">
        <v>91800083.300899997</v>
      </c>
      <c r="F77" s="115">
        <v>0</v>
      </c>
      <c r="G77" s="115">
        <v>9684951.4868999999</v>
      </c>
      <c r="H77" s="115">
        <v>2741024.0057000001</v>
      </c>
      <c r="I77" s="115">
        <v>145882.48550000001</v>
      </c>
      <c r="J77" s="115">
        <v>25153571.8935</v>
      </c>
      <c r="K77" s="116">
        <f t="shared" si="8"/>
        <v>129525513.1725</v>
      </c>
      <c r="L77" s="104"/>
      <c r="M77" s="155"/>
      <c r="N77" s="150"/>
      <c r="O77" s="107">
        <v>15</v>
      </c>
      <c r="P77" s="83" t="s">
        <v>509</v>
      </c>
      <c r="Q77" s="115">
        <v>131822827.1761</v>
      </c>
      <c r="R77" s="115">
        <v>0</v>
      </c>
      <c r="S77" s="115">
        <v>13907369.5812</v>
      </c>
      <c r="T77" s="115">
        <v>3936047.9947000002</v>
      </c>
      <c r="U77" s="115">
        <v>209483.924</v>
      </c>
      <c r="V77" s="115">
        <v>31318525.649500001</v>
      </c>
      <c r="W77" s="116">
        <f t="shared" si="7"/>
        <v>181194254.32550001</v>
      </c>
    </row>
    <row r="78" spans="1:23" ht="25" customHeight="1" x14ac:dyDescent="0.3">
      <c r="A78" s="153"/>
      <c r="B78" s="151"/>
      <c r="C78" s="79">
        <v>31</v>
      </c>
      <c r="D78" s="83" t="s">
        <v>129</v>
      </c>
      <c r="E78" s="115">
        <v>138760302.41260001</v>
      </c>
      <c r="F78" s="115">
        <v>0</v>
      </c>
      <c r="G78" s="115">
        <v>14639276.445499999</v>
      </c>
      <c r="H78" s="115">
        <v>4143191.4468</v>
      </c>
      <c r="I78" s="115">
        <v>220508.49059999999</v>
      </c>
      <c r="J78" s="115">
        <v>40634332.081100002</v>
      </c>
      <c r="K78" s="116">
        <f t="shared" si="8"/>
        <v>198397610.87659997</v>
      </c>
      <c r="L78" s="104"/>
      <c r="M78" s="155"/>
      <c r="N78" s="150"/>
      <c r="O78" s="107">
        <v>16</v>
      </c>
      <c r="P78" s="83" t="s">
        <v>510</v>
      </c>
      <c r="Q78" s="115">
        <v>105615630.54369999</v>
      </c>
      <c r="R78" s="115">
        <v>0</v>
      </c>
      <c r="S78" s="115">
        <v>11142498.1469</v>
      </c>
      <c r="T78" s="115">
        <v>3153537.2113999999</v>
      </c>
      <c r="U78" s="115">
        <v>167837.21900000001</v>
      </c>
      <c r="V78" s="115">
        <v>28012174.895100001</v>
      </c>
      <c r="W78" s="116">
        <f t="shared" si="7"/>
        <v>148091678.01609999</v>
      </c>
    </row>
    <row r="79" spans="1:23" ht="25" customHeight="1" x14ac:dyDescent="0.3">
      <c r="A79" s="1"/>
      <c r="B79" s="136" t="s">
        <v>814</v>
      </c>
      <c r="C79" s="137"/>
      <c r="D79" s="138"/>
      <c r="E79" s="117">
        <f>SUM(E48:E78)</f>
        <v>3139627145.7362995</v>
      </c>
      <c r="F79" s="117">
        <f t="shared" ref="F79:K79" si="9">SUM(F48:F78)</f>
        <v>0</v>
      </c>
      <c r="G79" s="117">
        <f t="shared" si="9"/>
        <v>331232124.19679999</v>
      </c>
      <c r="H79" s="117">
        <f t="shared" si="9"/>
        <v>93744940.810100004</v>
      </c>
      <c r="I79" s="117">
        <f t="shared" si="9"/>
        <v>4989283.1795000006</v>
      </c>
      <c r="J79" s="117">
        <f t="shared" si="9"/>
        <v>891072740.96940005</v>
      </c>
      <c r="K79" s="117">
        <f t="shared" si="9"/>
        <v>4460666234.8921013</v>
      </c>
      <c r="L79" s="104"/>
      <c r="M79" s="155"/>
      <c r="N79" s="150"/>
      <c r="O79" s="107">
        <v>17</v>
      </c>
      <c r="P79" s="83" t="s">
        <v>511</v>
      </c>
      <c r="Q79" s="115">
        <v>104080910.34110001</v>
      </c>
      <c r="R79" s="115">
        <f t="shared" ref="R79" si="10">SUM(R48:R78)</f>
        <v>0</v>
      </c>
      <c r="S79" s="115">
        <v>10980584.4517</v>
      </c>
      <c r="T79" s="115">
        <v>3107712.5806999998</v>
      </c>
      <c r="U79" s="115">
        <v>165398.3455</v>
      </c>
      <c r="V79" s="115">
        <v>25750649.160100002</v>
      </c>
      <c r="W79" s="116">
        <f t="shared" si="7"/>
        <v>144085254.87910002</v>
      </c>
    </row>
    <row r="80" spans="1:23" ht="25" customHeight="1" x14ac:dyDescent="0.3">
      <c r="A80" s="153">
        <v>4</v>
      </c>
      <c r="B80" s="149" t="s">
        <v>27</v>
      </c>
      <c r="C80" s="79">
        <v>1</v>
      </c>
      <c r="D80" s="83" t="s">
        <v>130</v>
      </c>
      <c r="E80" s="115">
        <v>156074495.8211</v>
      </c>
      <c r="F80" s="115">
        <v>0</v>
      </c>
      <c r="G80" s="115">
        <v>16465931.9034</v>
      </c>
      <c r="H80" s="115">
        <v>4660169.4066000003</v>
      </c>
      <c r="I80" s="115">
        <v>248023.03599999999</v>
      </c>
      <c r="J80" s="115">
        <v>45221413.310999997</v>
      </c>
      <c r="K80" s="116">
        <f t="shared" si="8"/>
        <v>222670033.4781</v>
      </c>
      <c r="L80" s="104"/>
      <c r="M80" s="155"/>
      <c r="N80" s="150"/>
      <c r="O80" s="107">
        <v>18</v>
      </c>
      <c r="P80" s="83" t="s">
        <v>512</v>
      </c>
      <c r="Q80" s="115">
        <v>108009891.5696</v>
      </c>
      <c r="R80" s="115">
        <v>0</v>
      </c>
      <c r="S80" s="115">
        <v>11395093.798799999</v>
      </c>
      <c r="T80" s="115">
        <v>3225026.5468000001</v>
      </c>
      <c r="U80" s="115">
        <v>171642.01680000001</v>
      </c>
      <c r="V80" s="115">
        <v>28166713.6774</v>
      </c>
      <c r="W80" s="116">
        <f>SUM(Q80:V80)</f>
        <v>150968367.6094</v>
      </c>
    </row>
    <row r="81" spans="1:23" ht="25" customHeight="1" x14ac:dyDescent="0.3">
      <c r="A81" s="153"/>
      <c r="B81" s="150"/>
      <c r="C81" s="79">
        <v>2</v>
      </c>
      <c r="D81" s="83" t="s">
        <v>131</v>
      </c>
      <c r="E81" s="115">
        <v>102643471.30859999</v>
      </c>
      <c r="F81" s="115">
        <v>0</v>
      </c>
      <c r="G81" s="115">
        <v>10828933.9652</v>
      </c>
      <c r="H81" s="115">
        <v>3064792.6316999998</v>
      </c>
      <c r="I81" s="115">
        <v>163114.06450000001</v>
      </c>
      <c r="J81" s="115">
        <v>31141436.8002</v>
      </c>
      <c r="K81" s="116">
        <f t="shared" si="8"/>
        <v>147841748.77019998</v>
      </c>
      <c r="L81" s="104"/>
      <c r="M81" s="155"/>
      <c r="N81" s="150"/>
      <c r="O81" s="107">
        <v>19</v>
      </c>
      <c r="P81" s="83" t="s">
        <v>513</v>
      </c>
      <c r="Q81" s="115">
        <v>130677519.3609</v>
      </c>
      <c r="R81" s="115">
        <v>0</v>
      </c>
      <c r="S81" s="115">
        <v>13786539.073999999</v>
      </c>
      <c r="T81" s="115">
        <v>3901850.6812999998</v>
      </c>
      <c r="U81" s="115">
        <v>207663.87820000001</v>
      </c>
      <c r="V81" s="115">
        <v>29665610.0013</v>
      </c>
      <c r="W81" s="116">
        <f>SUM(Q81:V81)</f>
        <v>178239182.9957</v>
      </c>
    </row>
    <row r="82" spans="1:23" ht="25" customHeight="1" x14ac:dyDescent="0.3">
      <c r="A82" s="153"/>
      <c r="B82" s="150"/>
      <c r="C82" s="79">
        <v>3</v>
      </c>
      <c r="D82" s="83" t="s">
        <v>132</v>
      </c>
      <c r="E82" s="115">
        <v>105591105.2217</v>
      </c>
      <c r="F82" s="115">
        <v>0</v>
      </c>
      <c r="G82" s="115">
        <v>11139910.7141</v>
      </c>
      <c r="H82" s="115">
        <v>3152804.9191000001</v>
      </c>
      <c r="I82" s="115">
        <v>167798.2451</v>
      </c>
      <c r="J82" s="115">
        <v>32056007.7031</v>
      </c>
      <c r="K82" s="116">
        <f t="shared" si="8"/>
        <v>152107626.80310002</v>
      </c>
      <c r="L82" s="104"/>
      <c r="M82" s="155"/>
      <c r="N82" s="150"/>
      <c r="O82" s="107">
        <v>20</v>
      </c>
      <c r="P82" s="83" t="s">
        <v>514</v>
      </c>
      <c r="Q82" s="115">
        <v>100416639.3479</v>
      </c>
      <c r="R82" s="115">
        <v>0</v>
      </c>
      <c r="S82" s="115">
        <v>10594002.157600001</v>
      </c>
      <c r="T82" s="115">
        <v>2998302.4974000002</v>
      </c>
      <c r="U82" s="115">
        <v>159575.33379999999</v>
      </c>
      <c r="V82" s="115">
        <v>26389582.613000002</v>
      </c>
      <c r="W82" s="116">
        <f>SUM(Q82:V82)</f>
        <v>140558101.9497</v>
      </c>
    </row>
    <row r="83" spans="1:23" ht="25" customHeight="1" x14ac:dyDescent="0.3">
      <c r="A83" s="153"/>
      <c r="B83" s="150"/>
      <c r="C83" s="79">
        <v>4</v>
      </c>
      <c r="D83" s="83" t="s">
        <v>133</v>
      </c>
      <c r="E83" s="115">
        <v>127627450.0777</v>
      </c>
      <c r="F83" s="115">
        <v>0</v>
      </c>
      <c r="G83" s="115">
        <v>13464755.346000001</v>
      </c>
      <c r="H83" s="115">
        <v>3810779.8149000001</v>
      </c>
      <c r="I83" s="115">
        <v>202816.91440000001</v>
      </c>
      <c r="J83" s="115">
        <v>39691132.601000004</v>
      </c>
      <c r="K83" s="116">
        <f t="shared" si="8"/>
        <v>184796934.75400004</v>
      </c>
      <c r="L83" s="104"/>
      <c r="M83" s="156"/>
      <c r="N83" s="151"/>
      <c r="O83" s="107">
        <v>21</v>
      </c>
      <c r="P83" s="83" t="s">
        <v>515</v>
      </c>
      <c r="Q83" s="115">
        <v>119942440.72499999</v>
      </c>
      <c r="R83" s="115">
        <v>0</v>
      </c>
      <c r="S83" s="115">
        <v>12653983.2848</v>
      </c>
      <c r="T83" s="115">
        <v>3581316.0240000002</v>
      </c>
      <c r="U83" s="115">
        <v>190604.41709999999</v>
      </c>
      <c r="V83" s="115">
        <v>30660177.450300001</v>
      </c>
      <c r="W83" s="116">
        <f>SUM(Q83:V83)</f>
        <v>167028521.9012</v>
      </c>
    </row>
    <row r="84" spans="1:23" ht="25" customHeight="1" x14ac:dyDescent="0.3">
      <c r="A84" s="153"/>
      <c r="B84" s="150"/>
      <c r="C84" s="79">
        <v>5</v>
      </c>
      <c r="D84" s="83" t="s">
        <v>134</v>
      </c>
      <c r="E84" s="115">
        <v>96928896.149000004</v>
      </c>
      <c r="F84" s="115">
        <v>0</v>
      </c>
      <c r="G84" s="115">
        <v>10226043.627900001</v>
      </c>
      <c r="H84" s="115">
        <v>2894163.2908999999</v>
      </c>
      <c r="I84" s="115">
        <v>154032.8481</v>
      </c>
      <c r="J84" s="115">
        <v>28497200.316100001</v>
      </c>
      <c r="K84" s="116">
        <f t="shared" si="8"/>
        <v>138700336.23200002</v>
      </c>
      <c r="L84" s="104"/>
      <c r="M84" s="105"/>
      <c r="N84" s="136" t="s">
        <v>832</v>
      </c>
      <c r="O84" s="137"/>
      <c r="P84" s="138"/>
      <c r="Q84" s="117">
        <f>SUM(Q63:Q83)</f>
        <v>2472257892.4200001</v>
      </c>
      <c r="R84" s="117">
        <f t="shared" ref="R84:W84" si="11">SUM(R63:R83)</f>
        <v>0</v>
      </c>
      <c r="S84" s="117">
        <f>SUM(S63:S83)</f>
        <v>260824357.56110001</v>
      </c>
      <c r="T84" s="117">
        <f t="shared" si="11"/>
        <v>73818214.404100016</v>
      </c>
      <c r="U84" s="117">
        <f t="shared" si="11"/>
        <v>3928745.0853000004</v>
      </c>
      <c r="V84" s="117">
        <f t="shared" si="11"/>
        <v>628419003.6746999</v>
      </c>
      <c r="W84" s="117">
        <f t="shared" si="11"/>
        <v>3439248213.1451998</v>
      </c>
    </row>
    <row r="85" spans="1:23" ht="25" customHeight="1" x14ac:dyDescent="0.3">
      <c r="A85" s="153"/>
      <c r="B85" s="150"/>
      <c r="C85" s="79">
        <v>6</v>
      </c>
      <c r="D85" s="83" t="s">
        <v>135</v>
      </c>
      <c r="E85" s="115">
        <v>111586773.46520001</v>
      </c>
      <c r="F85" s="115">
        <v>0</v>
      </c>
      <c r="G85" s="115">
        <v>11772456.502499999</v>
      </c>
      <c r="H85" s="115">
        <v>3331827.3119999999</v>
      </c>
      <c r="I85" s="115">
        <v>177326.1556</v>
      </c>
      <c r="J85" s="115">
        <v>33460687.3156</v>
      </c>
      <c r="K85" s="116">
        <f t="shared" si="8"/>
        <v>160329070.7509</v>
      </c>
      <c r="L85" s="104"/>
      <c r="M85" s="154">
        <v>22</v>
      </c>
      <c r="N85" s="149" t="s">
        <v>45</v>
      </c>
      <c r="O85" s="107">
        <v>1</v>
      </c>
      <c r="P85" s="83" t="s">
        <v>516</v>
      </c>
      <c r="Q85" s="115">
        <v>128115745.0306</v>
      </c>
      <c r="R85" s="115">
        <v>-17480389.989999998</v>
      </c>
      <c r="S85" s="115">
        <v>13516270.690700002</v>
      </c>
      <c r="T85" s="115">
        <v>3825359.6294</v>
      </c>
      <c r="U85" s="115">
        <v>203592.87969999999</v>
      </c>
      <c r="V85" s="115">
        <v>33401557.938900001</v>
      </c>
      <c r="W85" s="116">
        <f t="shared" ref="W85:W101" si="12">SUM(Q85:V85)</f>
        <v>161582136.17930001</v>
      </c>
    </row>
    <row r="86" spans="1:23" ht="25" customHeight="1" x14ac:dyDescent="0.3">
      <c r="A86" s="153"/>
      <c r="B86" s="150"/>
      <c r="C86" s="79">
        <v>7</v>
      </c>
      <c r="D86" s="83" t="s">
        <v>136</v>
      </c>
      <c r="E86" s="115">
        <v>103415766.4073</v>
      </c>
      <c r="F86" s="115">
        <v>0</v>
      </c>
      <c r="G86" s="115">
        <v>10910411.4573</v>
      </c>
      <c r="H86" s="115">
        <v>3087852.2991999998</v>
      </c>
      <c r="I86" s="115">
        <v>164341.3437</v>
      </c>
      <c r="J86" s="115">
        <v>31471227.756200001</v>
      </c>
      <c r="K86" s="116">
        <f t="shared" si="8"/>
        <v>149049599.26370001</v>
      </c>
      <c r="L86" s="104"/>
      <c r="M86" s="155"/>
      <c r="N86" s="150"/>
      <c r="O86" s="107">
        <v>2</v>
      </c>
      <c r="P86" s="83" t="s">
        <v>517</v>
      </c>
      <c r="Q86" s="115">
        <v>113283229.8928</v>
      </c>
      <c r="R86" s="115">
        <v>-17480389.989999998</v>
      </c>
      <c r="S86" s="115">
        <v>11951433.444600001</v>
      </c>
      <c r="T86" s="115">
        <v>3382481.1636000001</v>
      </c>
      <c r="U86" s="115">
        <v>180022.04949999999</v>
      </c>
      <c r="V86" s="115">
        <v>28215223.418000001</v>
      </c>
      <c r="W86" s="116">
        <f t="shared" si="12"/>
        <v>139531999.97850001</v>
      </c>
    </row>
    <row r="87" spans="1:23" ht="25" customHeight="1" x14ac:dyDescent="0.3">
      <c r="A87" s="153"/>
      <c r="B87" s="150"/>
      <c r="C87" s="79">
        <v>8</v>
      </c>
      <c r="D87" s="83" t="s">
        <v>137</v>
      </c>
      <c r="E87" s="115">
        <v>92466544.948100001</v>
      </c>
      <c r="F87" s="115">
        <v>0</v>
      </c>
      <c r="G87" s="115">
        <v>9755263.500599999</v>
      </c>
      <c r="H87" s="115">
        <v>2760923.6321999999</v>
      </c>
      <c r="I87" s="115">
        <v>146941.58129999999</v>
      </c>
      <c r="J87" s="115">
        <v>27443609.441399999</v>
      </c>
      <c r="K87" s="116">
        <f t="shared" si="8"/>
        <v>132573283.1036</v>
      </c>
      <c r="L87" s="104"/>
      <c r="M87" s="155"/>
      <c r="N87" s="150"/>
      <c r="O87" s="107">
        <v>3</v>
      </c>
      <c r="P87" s="83" t="s">
        <v>518</v>
      </c>
      <c r="Q87" s="115">
        <v>142968926.04609999</v>
      </c>
      <c r="R87" s="115">
        <v>-17480389.989999998</v>
      </c>
      <c r="S87" s="115">
        <v>15083288.1965</v>
      </c>
      <c r="T87" s="115">
        <v>4268855.1498999996</v>
      </c>
      <c r="U87" s="115">
        <v>227196.55069999999</v>
      </c>
      <c r="V87" s="115">
        <v>37632479.164499998</v>
      </c>
      <c r="W87" s="116">
        <f t="shared" si="12"/>
        <v>182700355.11769998</v>
      </c>
    </row>
    <row r="88" spans="1:23" ht="25" customHeight="1" x14ac:dyDescent="0.3">
      <c r="A88" s="153"/>
      <c r="B88" s="150"/>
      <c r="C88" s="79">
        <v>9</v>
      </c>
      <c r="D88" s="83" t="s">
        <v>138</v>
      </c>
      <c r="E88" s="115">
        <v>102701431.3204</v>
      </c>
      <c r="F88" s="115">
        <v>0</v>
      </c>
      <c r="G88" s="115">
        <v>10835048.773400001</v>
      </c>
      <c r="H88" s="115">
        <v>3066523.2377999998</v>
      </c>
      <c r="I88" s="115">
        <v>163206.17069999999</v>
      </c>
      <c r="J88" s="115">
        <v>31459604.8814</v>
      </c>
      <c r="K88" s="116">
        <f t="shared" si="8"/>
        <v>148225814.38370001</v>
      </c>
      <c r="L88" s="104"/>
      <c r="M88" s="155"/>
      <c r="N88" s="150"/>
      <c r="O88" s="107">
        <v>4</v>
      </c>
      <c r="P88" s="83" t="s">
        <v>519</v>
      </c>
      <c r="Q88" s="115">
        <v>113201331.39579999</v>
      </c>
      <c r="R88" s="115">
        <v>-17480389.989999998</v>
      </c>
      <c r="S88" s="115">
        <v>11942793.1152</v>
      </c>
      <c r="T88" s="115">
        <v>3380035.7873</v>
      </c>
      <c r="U88" s="115">
        <v>179891.9019</v>
      </c>
      <c r="V88" s="115">
        <v>29362706.342900001</v>
      </c>
      <c r="W88" s="116">
        <f t="shared" si="12"/>
        <v>140586368.55309999</v>
      </c>
    </row>
    <row r="89" spans="1:23" ht="25" customHeight="1" x14ac:dyDescent="0.3">
      <c r="A89" s="153"/>
      <c r="B89" s="150"/>
      <c r="C89" s="79">
        <v>10</v>
      </c>
      <c r="D89" s="83" t="s">
        <v>139</v>
      </c>
      <c r="E89" s="115">
        <v>162477366.57570001</v>
      </c>
      <c r="F89" s="115">
        <v>0</v>
      </c>
      <c r="G89" s="115">
        <v>17141437.746199999</v>
      </c>
      <c r="H89" s="115">
        <v>4851350.3054999998</v>
      </c>
      <c r="I89" s="115">
        <v>258198.0453</v>
      </c>
      <c r="J89" s="115">
        <v>49157022.611299999</v>
      </c>
      <c r="K89" s="116">
        <f t="shared" si="8"/>
        <v>233885375.28400001</v>
      </c>
      <c r="L89" s="104"/>
      <c r="M89" s="155"/>
      <c r="N89" s="150"/>
      <c r="O89" s="107">
        <v>5</v>
      </c>
      <c r="P89" s="83" t="s">
        <v>520</v>
      </c>
      <c r="Q89" s="115">
        <v>154781381.2922</v>
      </c>
      <c r="R89" s="115">
        <v>-17480389.989999998</v>
      </c>
      <c r="S89" s="115">
        <v>16329507.719199998</v>
      </c>
      <c r="T89" s="115">
        <v>4621558.7884</v>
      </c>
      <c r="U89" s="115">
        <v>245968.1059</v>
      </c>
      <c r="V89" s="115">
        <v>37175291.111400001</v>
      </c>
      <c r="W89" s="116">
        <f t="shared" si="12"/>
        <v>195673317.02709997</v>
      </c>
    </row>
    <row r="90" spans="1:23" ht="25" customHeight="1" x14ac:dyDescent="0.3">
      <c r="A90" s="153"/>
      <c r="B90" s="150"/>
      <c r="C90" s="79">
        <v>11</v>
      </c>
      <c r="D90" s="83" t="s">
        <v>140</v>
      </c>
      <c r="E90" s="115">
        <v>112921965.9832</v>
      </c>
      <c r="F90" s="115">
        <v>0</v>
      </c>
      <c r="G90" s="115">
        <v>11913319.9342</v>
      </c>
      <c r="H90" s="115">
        <v>3371694.321</v>
      </c>
      <c r="I90" s="115">
        <v>179447.95329999999</v>
      </c>
      <c r="J90" s="115">
        <v>34670635.075999998</v>
      </c>
      <c r="K90" s="116">
        <f t="shared" si="8"/>
        <v>163057063.26769999</v>
      </c>
      <c r="L90" s="104"/>
      <c r="M90" s="155"/>
      <c r="N90" s="150"/>
      <c r="O90" s="107">
        <v>6</v>
      </c>
      <c r="P90" s="83" t="s">
        <v>521</v>
      </c>
      <c r="Q90" s="115">
        <v>120343656.7362</v>
      </c>
      <c r="R90" s="115">
        <v>-17480389.989999998</v>
      </c>
      <c r="S90" s="115">
        <v>12696311.7607</v>
      </c>
      <c r="T90" s="115">
        <v>3593295.7812999999</v>
      </c>
      <c r="U90" s="115">
        <v>191242.0025</v>
      </c>
      <c r="V90" s="115">
        <v>28592349.992699999</v>
      </c>
      <c r="W90" s="116">
        <f t="shared" si="12"/>
        <v>147936466.2834</v>
      </c>
    </row>
    <row r="91" spans="1:23" ht="25" customHeight="1" x14ac:dyDescent="0.3">
      <c r="A91" s="153"/>
      <c r="B91" s="150"/>
      <c r="C91" s="79">
        <v>12</v>
      </c>
      <c r="D91" s="83" t="s">
        <v>141</v>
      </c>
      <c r="E91" s="115">
        <v>138058440.91100001</v>
      </c>
      <c r="F91" s="115">
        <v>0</v>
      </c>
      <c r="G91" s="115">
        <v>14565229.730599999</v>
      </c>
      <c r="H91" s="115">
        <v>4122234.8294000002</v>
      </c>
      <c r="I91" s="115">
        <v>219393.1397</v>
      </c>
      <c r="J91" s="115">
        <v>40805110.4789</v>
      </c>
      <c r="K91" s="116">
        <f t="shared" si="8"/>
        <v>197770409.08960003</v>
      </c>
      <c r="L91" s="104"/>
      <c r="M91" s="155"/>
      <c r="N91" s="150"/>
      <c r="O91" s="107">
        <v>7</v>
      </c>
      <c r="P91" s="83" t="s">
        <v>522</v>
      </c>
      <c r="Q91" s="115">
        <v>100979257.25399999</v>
      </c>
      <c r="R91" s="115">
        <v>-17480389.989999998</v>
      </c>
      <c r="S91" s="115">
        <v>10653358.6083</v>
      </c>
      <c r="T91" s="115">
        <v>3015101.4929</v>
      </c>
      <c r="U91" s="115">
        <v>160469.4081</v>
      </c>
      <c r="V91" s="115">
        <v>25455212.7117</v>
      </c>
      <c r="W91" s="116">
        <f t="shared" si="12"/>
        <v>122783009.48499998</v>
      </c>
    </row>
    <row r="92" spans="1:23" ht="25" customHeight="1" x14ac:dyDescent="0.3">
      <c r="A92" s="153"/>
      <c r="B92" s="150"/>
      <c r="C92" s="79">
        <v>13</v>
      </c>
      <c r="D92" s="83" t="s">
        <v>142</v>
      </c>
      <c r="E92" s="115">
        <v>101437715.57260001</v>
      </c>
      <c r="F92" s="115">
        <v>0</v>
      </c>
      <c r="G92" s="115">
        <v>10701726.1743</v>
      </c>
      <c r="H92" s="115">
        <v>3028790.4267000002</v>
      </c>
      <c r="I92" s="115">
        <v>161197.959</v>
      </c>
      <c r="J92" s="115">
        <v>30825476.415800001</v>
      </c>
      <c r="K92" s="116">
        <f t="shared" si="8"/>
        <v>146154906.54840001</v>
      </c>
      <c r="L92" s="104"/>
      <c r="M92" s="155"/>
      <c r="N92" s="150"/>
      <c r="O92" s="107">
        <v>8</v>
      </c>
      <c r="P92" s="83" t="s">
        <v>523</v>
      </c>
      <c r="Q92" s="115">
        <v>118327659.88079999</v>
      </c>
      <c r="R92" s="115">
        <v>-17480389.989999998</v>
      </c>
      <c r="S92" s="115">
        <v>12483623.1547</v>
      </c>
      <c r="T92" s="115">
        <v>3533100.8928</v>
      </c>
      <c r="U92" s="115">
        <v>188038.31659999999</v>
      </c>
      <c r="V92" s="115">
        <v>29883917.605700001</v>
      </c>
      <c r="W92" s="116">
        <f t="shared" si="12"/>
        <v>146935949.86059999</v>
      </c>
    </row>
    <row r="93" spans="1:23" ht="25" customHeight="1" x14ac:dyDescent="0.3">
      <c r="A93" s="153"/>
      <c r="B93" s="150"/>
      <c r="C93" s="79">
        <v>14</v>
      </c>
      <c r="D93" s="83" t="s">
        <v>143</v>
      </c>
      <c r="E93" s="115">
        <v>100576098.5873</v>
      </c>
      <c r="F93" s="115">
        <v>0</v>
      </c>
      <c r="G93" s="115">
        <v>10610825.181499999</v>
      </c>
      <c r="H93" s="115">
        <v>3003063.7305999999</v>
      </c>
      <c r="I93" s="115">
        <v>159828.73560000001</v>
      </c>
      <c r="J93" s="115">
        <v>31416619.724300001</v>
      </c>
      <c r="K93" s="116">
        <f t="shared" si="8"/>
        <v>145766435.95930001</v>
      </c>
      <c r="L93" s="104"/>
      <c r="M93" s="155"/>
      <c r="N93" s="150"/>
      <c r="O93" s="107">
        <v>9</v>
      </c>
      <c r="P93" s="83" t="s">
        <v>524</v>
      </c>
      <c r="Q93" s="115">
        <v>116044395.5033</v>
      </c>
      <c r="R93" s="115">
        <v>-17480389.989999998</v>
      </c>
      <c r="S93" s="115">
        <v>12242737.7008</v>
      </c>
      <c r="T93" s="115">
        <v>3464925.7644000002</v>
      </c>
      <c r="U93" s="115">
        <v>184409.90719999999</v>
      </c>
      <c r="V93" s="115">
        <v>28059905.448600002</v>
      </c>
      <c r="W93" s="116">
        <f t="shared" si="12"/>
        <v>142515984.33430001</v>
      </c>
    </row>
    <row r="94" spans="1:23" ht="25" customHeight="1" x14ac:dyDescent="0.3">
      <c r="A94" s="153"/>
      <c r="B94" s="150"/>
      <c r="C94" s="79">
        <v>15</v>
      </c>
      <c r="D94" s="83" t="s">
        <v>144</v>
      </c>
      <c r="E94" s="115">
        <v>120713341.5663</v>
      </c>
      <c r="F94" s="115">
        <v>0</v>
      </c>
      <c r="G94" s="115">
        <v>12735313.682099998</v>
      </c>
      <c r="H94" s="115">
        <v>3604334.0610000002</v>
      </c>
      <c r="I94" s="115">
        <v>191829.48060000001</v>
      </c>
      <c r="J94" s="115">
        <v>36357250.5678</v>
      </c>
      <c r="K94" s="116">
        <f t="shared" si="8"/>
        <v>173602069.35780001</v>
      </c>
      <c r="L94" s="104"/>
      <c r="M94" s="155"/>
      <c r="N94" s="150"/>
      <c r="O94" s="107">
        <v>10</v>
      </c>
      <c r="P94" s="83" t="s">
        <v>525</v>
      </c>
      <c r="Q94" s="115">
        <v>122685253.8936</v>
      </c>
      <c r="R94" s="115">
        <v>-17480389.989999998</v>
      </c>
      <c r="S94" s="115">
        <v>12943351.3498</v>
      </c>
      <c r="T94" s="115">
        <v>3663212.6461999998</v>
      </c>
      <c r="U94" s="115">
        <v>194963.1103</v>
      </c>
      <c r="V94" s="115">
        <v>29716781.964699998</v>
      </c>
      <c r="W94" s="116">
        <f t="shared" si="12"/>
        <v>151723172.97460002</v>
      </c>
    </row>
    <row r="95" spans="1:23" ht="25" customHeight="1" x14ac:dyDescent="0.3">
      <c r="A95" s="153"/>
      <c r="B95" s="150"/>
      <c r="C95" s="79">
        <v>16</v>
      </c>
      <c r="D95" s="83" t="s">
        <v>145</v>
      </c>
      <c r="E95" s="115">
        <v>115345013.735</v>
      </c>
      <c r="F95" s="115">
        <v>0</v>
      </c>
      <c r="G95" s="115">
        <v>12168952.598999999</v>
      </c>
      <c r="H95" s="115">
        <v>3444043.1883999999</v>
      </c>
      <c r="I95" s="115">
        <v>183298.497</v>
      </c>
      <c r="J95" s="115">
        <v>35592413.459899999</v>
      </c>
      <c r="K95" s="116">
        <f t="shared" si="8"/>
        <v>166733721.47929999</v>
      </c>
      <c r="L95" s="104"/>
      <c r="M95" s="155"/>
      <c r="N95" s="150"/>
      <c r="O95" s="107">
        <v>11</v>
      </c>
      <c r="P95" s="83" t="s">
        <v>45</v>
      </c>
      <c r="Q95" s="115">
        <v>107998433.18009999</v>
      </c>
      <c r="R95" s="115">
        <v>-17480389.989999998</v>
      </c>
      <c r="S95" s="115">
        <v>11393884.933400001</v>
      </c>
      <c r="T95" s="115">
        <v>3224684.4150999999</v>
      </c>
      <c r="U95" s="115">
        <v>171623.80790000001</v>
      </c>
      <c r="V95" s="115">
        <v>27798293.3671</v>
      </c>
      <c r="W95" s="116">
        <f t="shared" si="12"/>
        <v>133106529.71359999</v>
      </c>
    </row>
    <row r="96" spans="1:23" ht="25" customHeight="1" x14ac:dyDescent="0.3">
      <c r="A96" s="153"/>
      <c r="B96" s="150"/>
      <c r="C96" s="79">
        <v>17</v>
      </c>
      <c r="D96" s="83" t="s">
        <v>146</v>
      </c>
      <c r="E96" s="115">
        <v>96627261.436100006</v>
      </c>
      <c r="F96" s="115">
        <v>0</v>
      </c>
      <c r="G96" s="115">
        <v>10194221.0253</v>
      </c>
      <c r="H96" s="115">
        <v>2885156.8939999999</v>
      </c>
      <c r="I96" s="115">
        <v>153553.51060000001</v>
      </c>
      <c r="J96" s="115">
        <v>29298074.829100002</v>
      </c>
      <c r="K96" s="116">
        <f t="shared" si="8"/>
        <v>139158267.69510001</v>
      </c>
      <c r="L96" s="104"/>
      <c r="M96" s="155"/>
      <c r="N96" s="150"/>
      <c r="O96" s="107">
        <v>12</v>
      </c>
      <c r="P96" s="83" t="s">
        <v>526</v>
      </c>
      <c r="Q96" s="115">
        <v>137882385.87909999</v>
      </c>
      <c r="R96" s="115">
        <v>-17480389.989999998</v>
      </c>
      <c r="S96" s="115">
        <v>14546655.842900001</v>
      </c>
      <c r="T96" s="115">
        <v>4116978.0687000002</v>
      </c>
      <c r="U96" s="115">
        <v>219113.36499999999</v>
      </c>
      <c r="V96" s="115">
        <v>32951382.570099998</v>
      </c>
      <c r="W96" s="116">
        <f t="shared" si="12"/>
        <v>172236125.7358</v>
      </c>
    </row>
    <row r="97" spans="1:23" ht="25" customHeight="1" x14ac:dyDescent="0.3">
      <c r="A97" s="153"/>
      <c r="B97" s="150"/>
      <c r="C97" s="79">
        <v>18</v>
      </c>
      <c r="D97" s="83" t="s">
        <v>147</v>
      </c>
      <c r="E97" s="115">
        <v>100123441.5275</v>
      </c>
      <c r="F97" s="115">
        <v>0</v>
      </c>
      <c r="G97" s="115">
        <v>10563069.6511</v>
      </c>
      <c r="H97" s="115">
        <v>2989548.0145</v>
      </c>
      <c r="I97" s="115">
        <v>159109.40359999999</v>
      </c>
      <c r="J97" s="115">
        <v>30059080.933600001</v>
      </c>
      <c r="K97" s="116">
        <f t="shared" si="8"/>
        <v>143894249.53030002</v>
      </c>
      <c r="L97" s="104"/>
      <c r="M97" s="155"/>
      <c r="N97" s="150"/>
      <c r="O97" s="107">
        <v>13</v>
      </c>
      <c r="P97" s="83" t="s">
        <v>527</v>
      </c>
      <c r="Q97" s="115">
        <v>91010603.711199999</v>
      </c>
      <c r="R97" s="115">
        <v>-17480389.989999998</v>
      </c>
      <c r="S97" s="115">
        <v>9601661.0229000002</v>
      </c>
      <c r="T97" s="115">
        <v>2717451.2329000002</v>
      </c>
      <c r="U97" s="115">
        <v>144627.89790000001</v>
      </c>
      <c r="V97" s="115">
        <v>23132066.260600001</v>
      </c>
      <c r="W97" s="116">
        <f t="shared" si="12"/>
        <v>109126020.1355</v>
      </c>
    </row>
    <row r="98" spans="1:23" ht="25" customHeight="1" x14ac:dyDescent="0.3">
      <c r="A98" s="153"/>
      <c r="B98" s="150"/>
      <c r="C98" s="79">
        <v>19</v>
      </c>
      <c r="D98" s="83" t="s">
        <v>148</v>
      </c>
      <c r="E98" s="115">
        <v>108124815.53120001</v>
      </c>
      <c r="F98" s="115">
        <v>0</v>
      </c>
      <c r="G98" s="115">
        <v>11407218.3302</v>
      </c>
      <c r="H98" s="115">
        <v>3228458.0180000002</v>
      </c>
      <c r="I98" s="115">
        <v>171824.64619999999</v>
      </c>
      <c r="J98" s="115">
        <v>32379954.755600002</v>
      </c>
      <c r="K98" s="116">
        <f t="shared" si="8"/>
        <v>155312271.28120002</v>
      </c>
      <c r="L98" s="104"/>
      <c r="M98" s="155"/>
      <c r="N98" s="150"/>
      <c r="O98" s="107">
        <v>14</v>
      </c>
      <c r="P98" s="83" t="s">
        <v>528</v>
      </c>
      <c r="Q98" s="115">
        <v>132315752.48549999</v>
      </c>
      <c r="R98" s="115">
        <v>-17480389.989999998</v>
      </c>
      <c r="S98" s="115">
        <v>13959373.4307</v>
      </c>
      <c r="T98" s="115">
        <v>3950766.0652999999</v>
      </c>
      <c r="U98" s="115">
        <v>210267.2475</v>
      </c>
      <c r="V98" s="115">
        <v>32750612.0176</v>
      </c>
      <c r="W98" s="116">
        <f t="shared" si="12"/>
        <v>165706381.25660002</v>
      </c>
    </row>
    <row r="99" spans="1:23" ht="25" customHeight="1" x14ac:dyDescent="0.3">
      <c r="A99" s="153"/>
      <c r="B99" s="150"/>
      <c r="C99" s="79">
        <v>20</v>
      </c>
      <c r="D99" s="83" t="s">
        <v>149</v>
      </c>
      <c r="E99" s="115">
        <v>109419579.4056</v>
      </c>
      <c r="F99" s="115">
        <v>0</v>
      </c>
      <c r="G99" s="115">
        <v>11543816.521200001</v>
      </c>
      <c r="H99" s="115">
        <v>3267117.8832999999</v>
      </c>
      <c r="I99" s="115">
        <v>173882.1974</v>
      </c>
      <c r="J99" s="115">
        <v>33340497.6996</v>
      </c>
      <c r="K99" s="116">
        <f t="shared" si="8"/>
        <v>157744893.7071</v>
      </c>
      <c r="L99" s="104"/>
      <c r="M99" s="155"/>
      <c r="N99" s="150"/>
      <c r="O99" s="107">
        <v>15</v>
      </c>
      <c r="P99" s="83" t="s">
        <v>529</v>
      </c>
      <c r="Q99" s="115">
        <v>88355215.8759</v>
      </c>
      <c r="R99" s="115">
        <v>-17480389.989999998</v>
      </c>
      <c r="S99" s="115">
        <v>9321516.371199999</v>
      </c>
      <c r="T99" s="115">
        <v>2638165.0107</v>
      </c>
      <c r="U99" s="115">
        <v>140408.13510000001</v>
      </c>
      <c r="V99" s="115">
        <v>22845390.326200001</v>
      </c>
      <c r="W99" s="116">
        <f t="shared" si="12"/>
        <v>105820305.72910002</v>
      </c>
    </row>
    <row r="100" spans="1:23" ht="25" customHeight="1" x14ac:dyDescent="0.3">
      <c r="A100" s="153"/>
      <c r="B100" s="151"/>
      <c r="C100" s="79">
        <v>21</v>
      </c>
      <c r="D100" s="83" t="s">
        <v>150</v>
      </c>
      <c r="E100" s="115">
        <v>105058909.36650001</v>
      </c>
      <c r="F100" s="115">
        <v>0</v>
      </c>
      <c r="G100" s="115">
        <v>11083763.8038</v>
      </c>
      <c r="H100" s="115">
        <v>3136914.2840999998</v>
      </c>
      <c r="I100" s="115">
        <v>166952.5154</v>
      </c>
      <c r="J100" s="115">
        <v>32095811.179400001</v>
      </c>
      <c r="K100" s="116">
        <f t="shared" si="8"/>
        <v>151542351.14920002</v>
      </c>
      <c r="L100" s="104"/>
      <c r="M100" s="155"/>
      <c r="N100" s="150"/>
      <c r="O100" s="107">
        <v>16</v>
      </c>
      <c r="P100" s="83" t="s">
        <v>530</v>
      </c>
      <c r="Q100" s="115">
        <v>128094926.66060001</v>
      </c>
      <c r="R100" s="115">
        <v>-17480389.989999998</v>
      </c>
      <c r="S100" s="115">
        <v>13514074.343</v>
      </c>
      <c r="T100" s="115">
        <v>3824738.0216000001</v>
      </c>
      <c r="U100" s="115">
        <v>203559.7965</v>
      </c>
      <c r="V100" s="115">
        <v>33259031.625</v>
      </c>
      <c r="W100" s="116">
        <f t="shared" si="12"/>
        <v>161415940.4567</v>
      </c>
    </row>
    <row r="101" spans="1:23" ht="25" customHeight="1" x14ac:dyDescent="0.3">
      <c r="A101" s="1"/>
      <c r="B101" s="136" t="s">
        <v>815</v>
      </c>
      <c r="C101" s="137"/>
      <c r="D101" s="138"/>
      <c r="E101" s="117">
        <f>SUM(E80:E100)</f>
        <v>2369919884.9171</v>
      </c>
      <c r="F101" s="117">
        <f t="shared" ref="F101:K101" si="13">SUM(F80:F100)</f>
        <v>0</v>
      </c>
      <c r="G101" s="117">
        <f t="shared" si="13"/>
        <v>250027650.16989997</v>
      </c>
      <c r="H101" s="117">
        <f t="shared" si="13"/>
        <v>70762542.5009</v>
      </c>
      <c r="I101" s="117">
        <f t="shared" si="13"/>
        <v>3766116.4430999989</v>
      </c>
      <c r="J101" s="117">
        <f t="shared" si="13"/>
        <v>716440267.8572998</v>
      </c>
      <c r="K101" s="117">
        <f t="shared" si="13"/>
        <v>3410916461.8882999</v>
      </c>
      <c r="L101" s="104"/>
      <c r="M101" s="155"/>
      <c r="N101" s="150"/>
      <c r="O101" s="107">
        <v>17</v>
      </c>
      <c r="P101" s="83" t="s">
        <v>531</v>
      </c>
      <c r="Q101" s="115">
        <v>160203459.02649999</v>
      </c>
      <c r="R101" s="115">
        <v>-17480389.989999998</v>
      </c>
      <c r="S101" s="115">
        <v>16901539.441999998</v>
      </c>
      <c r="T101" s="115">
        <v>4783454.5591000002</v>
      </c>
      <c r="U101" s="115">
        <v>254584.50520000001</v>
      </c>
      <c r="V101" s="115">
        <v>41067850.322400004</v>
      </c>
      <c r="W101" s="116">
        <f t="shared" si="12"/>
        <v>205730497.86519998</v>
      </c>
    </row>
    <row r="102" spans="1:23" ht="25" customHeight="1" x14ac:dyDescent="0.3">
      <c r="A102" s="153">
        <v>5</v>
      </c>
      <c r="B102" s="149" t="s">
        <v>28</v>
      </c>
      <c r="C102" s="79">
        <v>1</v>
      </c>
      <c r="D102" s="83" t="s">
        <v>151</v>
      </c>
      <c r="E102" s="115">
        <v>177140679.1128</v>
      </c>
      <c r="F102" s="115">
        <v>0</v>
      </c>
      <c r="G102" s="115">
        <v>18688424.039099999</v>
      </c>
      <c r="H102" s="115">
        <v>5289176.6147999996</v>
      </c>
      <c r="I102" s="115">
        <v>281499.9902</v>
      </c>
      <c r="J102" s="115">
        <v>41245892.4296</v>
      </c>
      <c r="K102" s="116">
        <f t="shared" si="8"/>
        <v>242645672.18650001</v>
      </c>
      <c r="L102" s="104"/>
      <c r="M102" s="155"/>
      <c r="N102" s="150"/>
      <c r="O102" s="107">
        <v>18</v>
      </c>
      <c r="P102" s="83" t="s">
        <v>532</v>
      </c>
      <c r="Q102" s="115">
        <v>121013929.48810001</v>
      </c>
      <c r="R102" s="115">
        <v>-17480389.989999998</v>
      </c>
      <c r="S102" s="115">
        <v>12767025.8477</v>
      </c>
      <c r="T102" s="115">
        <v>3613309.2022000002</v>
      </c>
      <c r="U102" s="115">
        <v>192307.15460000001</v>
      </c>
      <c r="V102" s="115">
        <v>30671675.802000001</v>
      </c>
      <c r="W102" s="116">
        <f>SUM(Q102:V102)</f>
        <v>150777857.50459999</v>
      </c>
    </row>
    <row r="103" spans="1:23" ht="25" customHeight="1" x14ac:dyDescent="0.3">
      <c r="A103" s="153"/>
      <c r="B103" s="150"/>
      <c r="C103" s="79">
        <v>2</v>
      </c>
      <c r="D103" s="83" t="s">
        <v>28</v>
      </c>
      <c r="E103" s="115">
        <v>213916026.7288</v>
      </c>
      <c r="F103" s="115">
        <v>0</v>
      </c>
      <c r="G103" s="115">
        <v>22568240.317699999</v>
      </c>
      <c r="H103" s="115">
        <v>6387237.8257999998</v>
      </c>
      <c r="I103" s="115">
        <v>339940.8861</v>
      </c>
      <c r="J103" s="115">
        <v>51919847.1646</v>
      </c>
      <c r="K103" s="116">
        <f t="shared" si="8"/>
        <v>295131292.92299998</v>
      </c>
      <c r="L103" s="104"/>
      <c r="M103" s="155"/>
      <c r="N103" s="150"/>
      <c r="O103" s="107">
        <v>19</v>
      </c>
      <c r="P103" s="83" t="s">
        <v>533</v>
      </c>
      <c r="Q103" s="115">
        <v>114581548.3011</v>
      </c>
      <c r="R103" s="115">
        <v>-17480389.989999998</v>
      </c>
      <c r="S103" s="115">
        <v>12088406.640699999</v>
      </c>
      <c r="T103" s="115">
        <v>3421247.1623999998</v>
      </c>
      <c r="U103" s="115">
        <v>182085.2493</v>
      </c>
      <c r="V103" s="115">
        <v>27311431.270599999</v>
      </c>
      <c r="W103" s="116">
        <f>SUM(Q103:V103)</f>
        <v>140104328.63409999</v>
      </c>
    </row>
    <row r="104" spans="1:23" ht="25" customHeight="1" x14ac:dyDescent="0.3">
      <c r="A104" s="153"/>
      <c r="B104" s="150"/>
      <c r="C104" s="79">
        <v>3</v>
      </c>
      <c r="D104" s="83" t="s">
        <v>152</v>
      </c>
      <c r="E104" s="115">
        <v>93555418.427900001</v>
      </c>
      <c r="F104" s="115">
        <v>0</v>
      </c>
      <c r="G104" s="115">
        <v>9870140.1592999995</v>
      </c>
      <c r="H104" s="115">
        <v>2793435.8941000002</v>
      </c>
      <c r="I104" s="115">
        <v>148671.9454</v>
      </c>
      <c r="J104" s="115">
        <v>25323917.525199998</v>
      </c>
      <c r="K104" s="116">
        <f t="shared" si="8"/>
        <v>131691583.95189999</v>
      </c>
      <c r="L104" s="104"/>
      <c r="M104" s="155"/>
      <c r="N104" s="150"/>
      <c r="O104" s="107">
        <v>20</v>
      </c>
      <c r="P104" s="83" t="s">
        <v>534</v>
      </c>
      <c r="Q104" s="115">
        <v>122859121.877</v>
      </c>
      <c r="R104" s="115">
        <v>-17480389.989999998</v>
      </c>
      <c r="S104" s="115">
        <v>12961694.502999999</v>
      </c>
      <c r="T104" s="115">
        <v>3668404.1046000002</v>
      </c>
      <c r="U104" s="115">
        <v>195239.40960000001</v>
      </c>
      <c r="V104" s="115">
        <v>29949044.664000001</v>
      </c>
      <c r="W104" s="116">
        <f>SUM(Q104:V104)</f>
        <v>152153114.56820002</v>
      </c>
    </row>
    <row r="105" spans="1:23" ht="25" customHeight="1" x14ac:dyDescent="0.3">
      <c r="A105" s="153"/>
      <c r="B105" s="150"/>
      <c r="C105" s="79">
        <v>4</v>
      </c>
      <c r="D105" s="83" t="s">
        <v>153</v>
      </c>
      <c r="E105" s="115">
        <v>110567218.8985</v>
      </c>
      <c r="F105" s="115">
        <v>0</v>
      </c>
      <c r="G105" s="115">
        <v>11664893.021499999</v>
      </c>
      <c r="H105" s="115">
        <v>3301384.8174000001</v>
      </c>
      <c r="I105" s="115">
        <v>175705.9485</v>
      </c>
      <c r="J105" s="115">
        <v>29655353.8915</v>
      </c>
      <c r="K105" s="116">
        <f t="shared" si="8"/>
        <v>155364556.5774</v>
      </c>
      <c r="L105" s="104"/>
      <c r="M105" s="156"/>
      <c r="N105" s="151"/>
      <c r="O105" s="107">
        <v>21</v>
      </c>
      <c r="P105" s="83" t="s">
        <v>535</v>
      </c>
      <c r="Q105" s="115">
        <v>120213407.62450001</v>
      </c>
      <c r="R105" s="115">
        <v>-17480389.989999998</v>
      </c>
      <c r="S105" s="115">
        <v>12682570.4188</v>
      </c>
      <c r="T105" s="115">
        <v>3589406.7223</v>
      </c>
      <c r="U105" s="115">
        <v>191035.01939999999</v>
      </c>
      <c r="V105" s="115">
        <v>29372900.707899999</v>
      </c>
      <c r="W105" s="116">
        <f>SUM(Q105:V105)</f>
        <v>148568930.5029</v>
      </c>
    </row>
    <row r="106" spans="1:23" ht="25" customHeight="1" x14ac:dyDescent="0.3">
      <c r="A106" s="153"/>
      <c r="B106" s="150"/>
      <c r="C106" s="79">
        <v>5</v>
      </c>
      <c r="D106" s="83" t="s">
        <v>154</v>
      </c>
      <c r="E106" s="115">
        <v>140259070.6541</v>
      </c>
      <c r="F106" s="115">
        <v>0</v>
      </c>
      <c r="G106" s="115">
        <v>14797397.1921</v>
      </c>
      <c r="H106" s="115">
        <v>4187942.6014999999</v>
      </c>
      <c r="I106" s="115">
        <v>222890.2317</v>
      </c>
      <c r="J106" s="115">
        <v>36192409.315700002</v>
      </c>
      <c r="K106" s="116">
        <f t="shared" si="8"/>
        <v>195659709.99509999</v>
      </c>
      <c r="L106" s="104"/>
      <c r="M106" s="105"/>
      <c r="N106" s="136" t="s">
        <v>833</v>
      </c>
      <c r="O106" s="137"/>
      <c r="P106" s="138"/>
      <c r="Q106" s="117">
        <f>SUM(Q85:Q105)</f>
        <v>2555259621.0349994</v>
      </c>
      <c r="R106" s="117">
        <f>SUM(R85:R105)</f>
        <v>-367088189.79000008</v>
      </c>
      <c r="S106" s="117">
        <f t="shared" ref="S106:W106" si="14">SUM(S85:S105)</f>
        <v>269581078.53680003</v>
      </c>
      <c r="T106" s="117">
        <f t="shared" si="14"/>
        <v>76296531.6611</v>
      </c>
      <c r="U106" s="117">
        <f t="shared" si="14"/>
        <v>4060645.8204000001</v>
      </c>
      <c r="V106" s="117">
        <f t="shared" si="14"/>
        <v>638605104.63260019</v>
      </c>
      <c r="W106" s="117">
        <f t="shared" si="14"/>
        <v>3176714791.8959002</v>
      </c>
    </row>
    <row r="107" spans="1:23" ht="25" customHeight="1" x14ac:dyDescent="0.3">
      <c r="A107" s="153"/>
      <c r="B107" s="150"/>
      <c r="C107" s="79">
        <v>6</v>
      </c>
      <c r="D107" s="83" t="s">
        <v>155</v>
      </c>
      <c r="E107" s="115">
        <v>92877419.335099995</v>
      </c>
      <c r="F107" s="115">
        <v>0</v>
      </c>
      <c r="G107" s="115">
        <v>9798610.9396000002</v>
      </c>
      <c r="H107" s="115">
        <v>2773191.7752999999</v>
      </c>
      <c r="I107" s="115">
        <v>147594.51509999999</v>
      </c>
      <c r="J107" s="115">
        <v>25695849.519000001</v>
      </c>
      <c r="K107" s="116">
        <f t="shared" si="8"/>
        <v>131292666.08410001</v>
      </c>
      <c r="L107" s="104"/>
      <c r="M107" s="154">
        <v>23</v>
      </c>
      <c r="N107" s="149" t="s">
        <v>46</v>
      </c>
      <c r="O107" s="107">
        <v>1</v>
      </c>
      <c r="P107" s="83" t="s">
        <v>536</v>
      </c>
      <c r="Q107" s="115">
        <v>103822610.67110001</v>
      </c>
      <c r="R107" s="115">
        <v>0</v>
      </c>
      <c r="S107" s="115">
        <v>10953333.7163</v>
      </c>
      <c r="T107" s="115">
        <v>3100000.1083999998</v>
      </c>
      <c r="U107" s="115">
        <v>164987.8731</v>
      </c>
      <c r="V107" s="115">
        <v>28020629.3805</v>
      </c>
      <c r="W107" s="116">
        <f t="shared" ref="W107:W122" si="15">SUM(Q107:V107)</f>
        <v>146061561.74939999</v>
      </c>
    </row>
    <row r="108" spans="1:23" ht="25" customHeight="1" x14ac:dyDescent="0.3">
      <c r="A108" s="153"/>
      <c r="B108" s="150"/>
      <c r="C108" s="79">
        <v>7</v>
      </c>
      <c r="D108" s="83" t="s">
        <v>156</v>
      </c>
      <c r="E108" s="115">
        <v>148174026.79570001</v>
      </c>
      <c r="F108" s="115">
        <v>0</v>
      </c>
      <c r="G108" s="115">
        <v>15632428.7465</v>
      </c>
      <c r="H108" s="115">
        <v>4424272.2867000001</v>
      </c>
      <c r="I108" s="115">
        <v>235468.14480000001</v>
      </c>
      <c r="J108" s="115">
        <v>38451467.624700002</v>
      </c>
      <c r="K108" s="116">
        <f t="shared" si="8"/>
        <v>206917663.59840006</v>
      </c>
      <c r="L108" s="104"/>
      <c r="M108" s="155"/>
      <c r="N108" s="150"/>
      <c r="O108" s="107">
        <v>2</v>
      </c>
      <c r="P108" s="83" t="s">
        <v>537</v>
      </c>
      <c r="Q108" s="115">
        <v>170730264.50139999</v>
      </c>
      <c r="R108" s="115">
        <v>0</v>
      </c>
      <c r="S108" s="115">
        <v>18012122.316</v>
      </c>
      <c r="T108" s="115">
        <v>5097770.4667999996</v>
      </c>
      <c r="U108" s="115">
        <v>271312.9927</v>
      </c>
      <c r="V108" s="115">
        <v>33411565.4573</v>
      </c>
      <c r="W108" s="116">
        <f t="shared" si="15"/>
        <v>227523035.7342</v>
      </c>
    </row>
    <row r="109" spans="1:23" ht="25" customHeight="1" x14ac:dyDescent="0.3">
      <c r="A109" s="153"/>
      <c r="B109" s="150"/>
      <c r="C109" s="79">
        <v>8</v>
      </c>
      <c r="D109" s="83" t="s">
        <v>157</v>
      </c>
      <c r="E109" s="115">
        <v>149577361.64590001</v>
      </c>
      <c r="F109" s="115">
        <v>0</v>
      </c>
      <c r="G109" s="115">
        <v>15780481.225900002</v>
      </c>
      <c r="H109" s="115">
        <v>4466173.9319000002</v>
      </c>
      <c r="I109" s="115">
        <v>237698.2297</v>
      </c>
      <c r="J109" s="115">
        <v>36119100.792499997</v>
      </c>
      <c r="K109" s="116">
        <f t="shared" si="8"/>
        <v>206180815.82589999</v>
      </c>
      <c r="L109" s="104"/>
      <c r="M109" s="155"/>
      <c r="N109" s="150"/>
      <c r="O109" s="107">
        <v>3</v>
      </c>
      <c r="P109" s="83" t="s">
        <v>538</v>
      </c>
      <c r="Q109" s="115">
        <v>130854030.85529999</v>
      </c>
      <c r="R109" s="115">
        <v>0</v>
      </c>
      <c r="S109" s="115">
        <v>13805161.118799999</v>
      </c>
      <c r="T109" s="115">
        <v>3907121.0713999998</v>
      </c>
      <c r="U109" s="115">
        <v>207944.37839999999</v>
      </c>
      <c r="V109" s="115">
        <v>32892756.688200001</v>
      </c>
      <c r="W109" s="116">
        <f t="shared" si="15"/>
        <v>181667014.11209998</v>
      </c>
    </row>
    <row r="110" spans="1:23" ht="25" customHeight="1" x14ac:dyDescent="0.3">
      <c r="A110" s="153"/>
      <c r="B110" s="150"/>
      <c r="C110" s="79">
        <v>9</v>
      </c>
      <c r="D110" s="83" t="s">
        <v>158</v>
      </c>
      <c r="E110" s="115">
        <v>105211118.0895</v>
      </c>
      <c r="F110" s="115">
        <v>0</v>
      </c>
      <c r="G110" s="115">
        <v>11099821.8948</v>
      </c>
      <c r="H110" s="115">
        <v>3141459.0268000001</v>
      </c>
      <c r="I110" s="115">
        <v>167194.3952</v>
      </c>
      <c r="J110" s="115">
        <v>30047999.276700001</v>
      </c>
      <c r="K110" s="116">
        <f t="shared" si="8"/>
        <v>149667592.683</v>
      </c>
      <c r="L110" s="104"/>
      <c r="M110" s="155"/>
      <c r="N110" s="150"/>
      <c r="O110" s="107">
        <v>4</v>
      </c>
      <c r="P110" s="83" t="s">
        <v>36</v>
      </c>
      <c r="Q110" s="115">
        <v>79687193.7685</v>
      </c>
      <c r="R110" s="115">
        <v>0</v>
      </c>
      <c r="S110" s="115">
        <v>8407036.0071999989</v>
      </c>
      <c r="T110" s="115">
        <v>2379349.8133</v>
      </c>
      <c r="U110" s="115">
        <v>126633.5004</v>
      </c>
      <c r="V110" s="115">
        <v>23372453.442699999</v>
      </c>
      <c r="W110" s="116">
        <f t="shared" si="15"/>
        <v>113972666.53210001</v>
      </c>
    </row>
    <row r="111" spans="1:23" ht="25" customHeight="1" x14ac:dyDescent="0.3">
      <c r="A111" s="153"/>
      <c r="B111" s="150"/>
      <c r="C111" s="79">
        <v>10</v>
      </c>
      <c r="D111" s="83" t="s">
        <v>159</v>
      </c>
      <c r="E111" s="115">
        <v>120497435.765</v>
      </c>
      <c r="F111" s="115">
        <v>0</v>
      </c>
      <c r="G111" s="115">
        <v>12712535.5197</v>
      </c>
      <c r="H111" s="115">
        <v>3597887.4112</v>
      </c>
      <c r="I111" s="115">
        <v>191486.37770000001</v>
      </c>
      <c r="J111" s="115">
        <v>34789807.535499997</v>
      </c>
      <c r="K111" s="116">
        <f t="shared" si="8"/>
        <v>171789152.60909998</v>
      </c>
      <c r="L111" s="104"/>
      <c r="M111" s="155"/>
      <c r="N111" s="150"/>
      <c r="O111" s="107">
        <v>5</v>
      </c>
      <c r="P111" s="83" t="s">
        <v>539</v>
      </c>
      <c r="Q111" s="115">
        <v>138265597.19499999</v>
      </c>
      <c r="R111" s="115">
        <v>0</v>
      </c>
      <c r="S111" s="115">
        <v>14587084.814999998</v>
      </c>
      <c r="T111" s="115">
        <v>4128420.2307000002</v>
      </c>
      <c r="U111" s="115">
        <v>219722.33850000001</v>
      </c>
      <c r="V111" s="115">
        <v>33189691.9199</v>
      </c>
      <c r="W111" s="116">
        <f t="shared" si="15"/>
        <v>190390516.49909997</v>
      </c>
    </row>
    <row r="112" spans="1:23" ht="25" customHeight="1" x14ac:dyDescent="0.3">
      <c r="A112" s="153"/>
      <c r="B112" s="150"/>
      <c r="C112" s="79">
        <v>11</v>
      </c>
      <c r="D112" s="83" t="s">
        <v>160</v>
      </c>
      <c r="E112" s="115">
        <v>93237105.764200002</v>
      </c>
      <c r="F112" s="115">
        <v>0</v>
      </c>
      <c r="G112" s="115">
        <v>9836558.0251000002</v>
      </c>
      <c r="H112" s="115">
        <v>2783931.5164999999</v>
      </c>
      <c r="I112" s="115">
        <v>148166.10440000001</v>
      </c>
      <c r="J112" s="115">
        <v>27510056.904599998</v>
      </c>
      <c r="K112" s="116">
        <f t="shared" si="8"/>
        <v>133515818.31479998</v>
      </c>
      <c r="L112" s="104"/>
      <c r="M112" s="155"/>
      <c r="N112" s="150"/>
      <c r="O112" s="107">
        <v>6</v>
      </c>
      <c r="P112" s="83" t="s">
        <v>540</v>
      </c>
      <c r="Q112" s="115">
        <v>118837522.3035</v>
      </c>
      <c r="R112" s="115">
        <v>0</v>
      </c>
      <c r="S112" s="115">
        <v>12537413.877499999</v>
      </c>
      <c r="T112" s="115">
        <v>3548324.6823</v>
      </c>
      <c r="U112" s="115">
        <v>188848.55540000001</v>
      </c>
      <c r="V112" s="115">
        <v>33077229.243000001</v>
      </c>
      <c r="W112" s="116">
        <f t="shared" si="15"/>
        <v>168189338.66170001</v>
      </c>
    </row>
    <row r="113" spans="1:23" ht="25" customHeight="1" x14ac:dyDescent="0.3">
      <c r="A113" s="153"/>
      <c r="B113" s="150"/>
      <c r="C113" s="79">
        <v>12</v>
      </c>
      <c r="D113" s="83" t="s">
        <v>161</v>
      </c>
      <c r="E113" s="115">
        <v>144387373.99630001</v>
      </c>
      <c r="F113" s="115">
        <v>0</v>
      </c>
      <c r="G113" s="115">
        <v>15232935.1149</v>
      </c>
      <c r="H113" s="115">
        <v>4311208.0514000002</v>
      </c>
      <c r="I113" s="115">
        <v>229450.65220000001</v>
      </c>
      <c r="J113" s="115">
        <v>39073648.554099999</v>
      </c>
      <c r="K113" s="116">
        <f t="shared" si="8"/>
        <v>203234616.36890003</v>
      </c>
      <c r="L113" s="104"/>
      <c r="M113" s="155"/>
      <c r="N113" s="150"/>
      <c r="O113" s="107">
        <v>7</v>
      </c>
      <c r="P113" s="83" t="s">
        <v>541</v>
      </c>
      <c r="Q113" s="115">
        <v>120118260.2745</v>
      </c>
      <c r="R113" s="115">
        <v>0</v>
      </c>
      <c r="S113" s="115">
        <v>12672532.329</v>
      </c>
      <c r="T113" s="115">
        <v>3586565.7535000001</v>
      </c>
      <c r="U113" s="115">
        <v>190883.81760000001</v>
      </c>
      <c r="V113" s="115">
        <v>33361697.480500001</v>
      </c>
      <c r="W113" s="116">
        <f t="shared" si="15"/>
        <v>169929939.65510002</v>
      </c>
    </row>
    <row r="114" spans="1:23" ht="25" customHeight="1" x14ac:dyDescent="0.3">
      <c r="A114" s="153"/>
      <c r="B114" s="150"/>
      <c r="C114" s="79">
        <v>13</v>
      </c>
      <c r="D114" s="83" t="s">
        <v>162</v>
      </c>
      <c r="E114" s="115">
        <v>118751724.4311</v>
      </c>
      <c r="F114" s="115">
        <v>0</v>
      </c>
      <c r="G114" s="115">
        <v>12528362.162</v>
      </c>
      <c r="H114" s="115">
        <v>3545762.8760000002</v>
      </c>
      <c r="I114" s="115">
        <v>188712.2113</v>
      </c>
      <c r="J114" s="115">
        <v>29440817.6996</v>
      </c>
      <c r="K114" s="116">
        <f t="shared" si="8"/>
        <v>164455379.38</v>
      </c>
      <c r="L114" s="104"/>
      <c r="M114" s="155"/>
      <c r="N114" s="150"/>
      <c r="O114" s="107">
        <v>8</v>
      </c>
      <c r="P114" s="83" t="s">
        <v>542</v>
      </c>
      <c r="Q114" s="115">
        <v>141645782.41029999</v>
      </c>
      <c r="R114" s="115">
        <v>0</v>
      </c>
      <c r="S114" s="115">
        <v>14943695.9274</v>
      </c>
      <c r="T114" s="115">
        <v>4229347.9040000001</v>
      </c>
      <c r="U114" s="115">
        <v>225093.90030000001</v>
      </c>
      <c r="V114" s="115">
        <v>43489506.964299999</v>
      </c>
      <c r="W114" s="116">
        <f t="shared" si="15"/>
        <v>204533427.1063</v>
      </c>
    </row>
    <row r="115" spans="1:23" ht="25" customHeight="1" x14ac:dyDescent="0.3">
      <c r="A115" s="153"/>
      <c r="B115" s="150"/>
      <c r="C115" s="79">
        <v>14</v>
      </c>
      <c r="D115" s="83" t="s">
        <v>163</v>
      </c>
      <c r="E115" s="115">
        <v>138664674.37920001</v>
      </c>
      <c r="F115" s="115">
        <v>0</v>
      </c>
      <c r="G115" s="115">
        <v>14629187.6435</v>
      </c>
      <c r="H115" s="115">
        <v>4140336.1255000001</v>
      </c>
      <c r="I115" s="115">
        <v>220356.52489999999</v>
      </c>
      <c r="J115" s="115">
        <v>36964453.904600002</v>
      </c>
      <c r="K115" s="116">
        <f t="shared" si="8"/>
        <v>194619008.57769999</v>
      </c>
      <c r="L115" s="104"/>
      <c r="M115" s="155"/>
      <c r="N115" s="150"/>
      <c r="O115" s="107">
        <v>9</v>
      </c>
      <c r="P115" s="83" t="s">
        <v>543</v>
      </c>
      <c r="Q115" s="115">
        <v>102400614.2306</v>
      </c>
      <c r="R115" s="115">
        <v>0</v>
      </c>
      <c r="S115" s="115">
        <v>10803312.430500001</v>
      </c>
      <c r="T115" s="115">
        <v>3057541.2538999999</v>
      </c>
      <c r="U115" s="115">
        <v>162728.13250000001</v>
      </c>
      <c r="V115" s="115">
        <v>29460502.2788</v>
      </c>
      <c r="W115" s="116">
        <f t="shared" si="15"/>
        <v>145884698.3263</v>
      </c>
    </row>
    <row r="116" spans="1:23" ht="25" customHeight="1" x14ac:dyDescent="0.3">
      <c r="A116" s="153"/>
      <c r="B116" s="150"/>
      <c r="C116" s="79">
        <v>15</v>
      </c>
      <c r="D116" s="83" t="s">
        <v>164</v>
      </c>
      <c r="E116" s="115">
        <v>177695713.22040001</v>
      </c>
      <c r="F116" s="115">
        <v>0</v>
      </c>
      <c r="G116" s="115">
        <v>18746980.395599999</v>
      </c>
      <c r="H116" s="115">
        <v>5305749.1686000004</v>
      </c>
      <c r="I116" s="115">
        <v>282382.01289999997</v>
      </c>
      <c r="J116" s="115">
        <v>44996899.310500003</v>
      </c>
      <c r="K116" s="116">
        <f t="shared" si="8"/>
        <v>247027724.10799998</v>
      </c>
      <c r="L116" s="104"/>
      <c r="M116" s="155"/>
      <c r="N116" s="150"/>
      <c r="O116" s="107">
        <v>10</v>
      </c>
      <c r="P116" s="83" t="s">
        <v>544</v>
      </c>
      <c r="Q116" s="115">
        <v>136175110.1787</v>
      </c>
      <c r="R116" s="115">
        <v>0</v>
      </c>
      <c r="S116" s="115">
        <v>14366537.462399999</v>
      </c>
      <c r="T116" s="115">
        <v>4066001.1686</v>
      </c>
      <c r="U116" s="115">
        <v>216400.27780000001</v>
      </c>
      <c r="V116" s="115">
        <v>27873168.214699998</v>
      </c>
      <c r="W116" s="116">
        <f t="shared" si="15"/>
        <v>182697217.30219996</v>
      </c>
    </row>
    <row r="117" spans="1:23" ht="25" customHeight="1" x14ac:dyDescent="0.3">
      <c r="A117" s="153"/>
      <c r="B117" s="150"/>
      <c r="C117" s="79">
        <v>16</v>
      </c>
      <c r="D117" s="83" t="s">
        <v>165</v>
      </c>
      <c r="E117" s="115">
        <v>133214947.39309999</v>
      </c>
      <c r="F117" s="115">
        <v>0</v>
      </c>
      <c r="G117" s="115">
        <v>14054238.911799999</v>
      </c>
      <c r="H117" s="115">
        <v>3977614.7862999998</v>
      </c>
      <c r="I117" s="115">
        <v>211696.18729999999</v>
      </c>
      <c r="J117" s="115">
        <v>35050705.362099998</v>
      </c>
      <c r="K117" s="116">
        <f t="shared" si="8"/>
        <v>186509202.6406</v>
      </c>
      <c r="L117" s="104"/>
      <c r="M117" s="155"/>
      <c r="N117" s="150"/>
      <c r="O117" s="107">
        <v>11</v>
      </c>
      <c r="P117" s="83" t="s">
        <v>545</v>
      </c>
      <c r="Q117" s="115">
        <v>107950007.1081</v>
      </c>
      <c r="R117" s="115">
        <v>0</v>
      </c>
      <c r="S117" s="115">
        <v>11388775.960200001</v>
      </c>
      <c r="T117" s="115">
        <v>3223238.4792999998</v>
      </c>
      <c r="U117" s="115">
        <v>171546.8524</v>
      </c>
      <c r="V117" s="115">
        <v>26875029.491300002</v>
      </c>
      <c r="W117" s="116">
        <f t="shared" si="15"/>
        <v>149608597.89130002</v>
      </c>
    </row>
    <row r="118" spans="1:23" ht="25" customHeight="1" x14ac:dyDescent="0.3">
      <c r="A118" s="153"/>
      <c r="B118" s="150"/>
      <c r="C118" s="79">
        <v>17</v>
      </c>
      <c r="D118" s="83" t="s">
        <v>166</v>
      </c>
      <c r="E118" s="115">
        <v>131027115.2405</v>
      </c>
      <c r="F118" s="115">
        <v>0</v>
      </c>
      <c r="G118" s="115">
        <v>13823421.6019</v>
      </c>
      <c r="H118" s="115">
        <v>3912289.1326000001</v>
      </c>
      <c r="I118" s="115">
        <v>208219.43239999999</v>
      </c>
      <c r="J118" s="115">
        <v>34139965.462700002</v>
      </c>
      <c r="K118" s="116">
        <f t="shared" si="8"/>
        <v>183111010.87010002</v>
      </c>
      <c r="L118" s="104"/>
      <c r="M118" s="155"/>
      <c r="N118" s="150"/>
      <c r="O118" s="107">
        <v>12</v>
      </c>
      <c r="P118" s="83" t="s">
        <v>546</v>
      </c>
      <c r="Q118" s="115">
        <v>95884739.999899998</v>
      </c>
      <c r="R118" s="115">
        <v>0</v>
      </c>
      <c r="S118" s="115">
        <v>10115884.668400001</v>
      </c>
      <c r="T118" s="115">
        <v>2862986.2269000001</v>
      </c>
      <c r="U118" s="115">
        <v>152373.54569999999</v>
      </c>
      <c r="V118" s="115">
        <v>25633654.516399998</v>
      </c>
      <c r="W118" s="116">
        <f t="shared" si="15"/>
        <v>134649638.95730001</v>
      </c>
    </row>
    <row r="119" spans="1:23" ht="25" customHeight="1" x14ac:dyDescent="0.3">
      <c r="A119" s="153"/>
      <c r="B119" s="150"/>
      <c r="C119" s="79">
        <v>18</v>
      </c>
      <c r="D119" s="83" t="s">
        <v>167</v>
      </c>
      <c r="E119" s="115">
        <v>184264705.5174</v>
      </c>
      <c r="F119" s="115">
        <v>0</v>
      </c>
      <c r="G119" s="115">
        <v>19440012.138300002</v>
      </c>
      <c r="H119" s="115">
        <v>5501890.2278000005</v>
      </c>
      <c r="I119" s="115">
        <v>292821.01130000001</v>
      </c>
      <c r="J119" s="115">
        <v>42608171.275399998</v>
      </c>
      <c r="K119" s="116">
        <f t="shared" si="8"/>
        <v>252107600.17019999</v>
      </c>
      <c r="L119" s="104"/>
      <c r="M119" s="155"/>
      <c r="N119" s="150"/>
      <c r="O119" s="107">
        <v>13</v>
      </c>
      <c r="P119" s="83" t="s">
        <v>547</v>
      </c>
      <c r="Q119" s="115">
        <v>80228376.045399994</v>
      </c>
      <c r="R119" s="115">
        <v>0</v>
      </c>
      <c r="S119" s="115">
        <v>8464130.9890000001</v>
      </c>
      <c r="T119" s="115">
        <v>2395508.7705000001</v>
      </c>
      <c r="U119" s="115">
        <v>127493.5107</v>
      </c>
      <c r="V119" s="115">
        <v>23552250.8748</v>
      </c>
      <c r="W119" s="116">
        <f t="shared" si="15"/>
        <v>114767760.19039999</v>
      </c>
    </row>
    <row r="120" spans="1:23" ht="25" customHeight="1" x14ac:dyDescent="0.3">
      <c r="A120" s="153"/>
      <c r="B120" s="150"/>
      <c r="C120" s="79">
        <v>19</v>
      </c>
      <c r="D120" s="83" t="s">
        <v>168</v>
      </c>
      <c r="E120" s="115">
        <v>102553993.9559</v>
      </c>
      <c r="F120" s="115">
        <v>0</v>
      </c>
      <c r="G120" s="115">
        <v>10819494.062899999</v>
      </c>
      <c r="H120" s="115">
        <v>3062120.9611999998</v>
      </c>
      <c r="I120" s="115">
        <v>162971.8732</v>
      </c>
      <c r="J120" s="115">
        <v>27304676.161600001</v>
      </c>
      <c r="K120" s="116">
        <f t="shared" si="8"/>
        <v>143903257.01479998</v>
      </c>
      <c r="L120" s="104"/>
      <c r="M120" s="155"/>
      <c r="N120" s="150"/>
      <c r="O120" s="107">
        <v>14</v>
      </c>
      <c r="P120" s="83" t="s">
        <v>548</v>
      </c>
      <c r="Q120" s="115">
        <v>79888169.125599995</v>
      </c>
      <c r="R120" s="115">
        <v>0</v>
      </c>
      <c r="S120" s="115">
        <v>8428239.0008000005</v>
      </c>
      <c r="T120" s="115">
        <v>2385350.6606000001</v>
      </c>
      <c r="U120" s="115">
        <v>126952.8769</v>
      </c>
      <c r="V120" s="115">
        <v>23689842.336800002</v>
      </c>
      <c r="W120" s="116">
        <f t="shared" si="15"/>
        <v>114518554.0007</v>
      </c>
    </row>
    <row r="121" spans="1:23" ht="25" customHeight="1" x14ac:dyDescent="0.3">
      <c r="A121" s="153"/>
      <c r="B121" s="151"/>
      <c r="C121" s="79">
        <v>20</v>
      </c>
      <c r="D121" s="83" t="s">
        <v>169</v>
      </c>
      <c r="E121" s="115">
        <v>114754917.6234</v>
      </c>
      <c r="F121" s="115">
        <v>0</v>
      </c>
      <c r="G121" s="115">
        <v>12106697.184799999</v>
      </c>
      <c r="H121" s="115">
        <v>3426423.7315000002</v>
      </c>
      <c r="I121" s="115">
        <v>182360.7561</v>
      </c>
      <c r="J121" s="115">
        <v>32287383.1105</v>
      </c>
      <c r="K121" s="116">
        <f t="shared" si="8"/>
        <v>162757782.40630001</v>
      </c>
      <c r="L121" s="104"/>
      <c r="M121" s="155"/>
      <c r="N121" s="150"/>
      <c r="O121" s="107">
        <v>15</v>
      </c>
      <c r="P121" s="83" t="s">
        <v>549</v>
      </c>
      <c r="Q121" s="115">
        <v>91218999.221300006</v>
      </c>
      <c r="R121" s="115">
        <v>0</v>
      </c>
      <c r="S121" s="115">
        <v>9623646.8462000005</v>
      </c>
      <c r="T121" s="115">
        <v>2723673.6357</v>
      </c>
      <c r="U121" s="115">
        <v>144959.06589999999</v>
      </c>
      <c r="V121" s="115">
        <v>25930979.341699999</v>
      </c>
      <c r="W121" s="116">
        <f t="shared" si="15"/>
        <v>129642258.11080001</v>
      </c>
    </row>
    <row r="122" spans="1:23" ht="25" customHeight="1" x14ac:dyDescent="0.3">
      <c r="A122" s="1"/>
      <c r="B122" s="136" t="s">
        <v>816</v>
      </c>
      <c r="C122" s="137"/>
      <c r="D122" s="138"/>
      <c r="E122" s="117">
        <f>SUM(E102:E121)</f>
        <v>2690328046.9748001</v>
      </c>
      <c r="F122" s="117">
        <f t="shared" ref="F122:K122" si="16">SUM(F102:F121)</f>
        <v>0</v>
      </c>
      <c r="G122" s="117">
        <f t="shared" si="16"/>
        <v>283830860.29699993</v>
      </c>
      <c r="H122" s="117">
        <f t="shared" si="16"/>
        <v>80329488.762899995</v>
      </c>
      <c r="I122" s="117">
        <f t="shared" si="16"/>
        <v>4275287.430399999</v>
      </c>
      <c r="J122" s="117">
        <f t="shared" si="16"/>
        <v>698818422.82070005</v>
      </c>
      <c r="K122" s="117">
        <f t="shared" si="16"/>
        <v>3757582106.2858005</v>
      </c>
      <c r="L122" s="104"/>
      <c r="M122" s="156"/>
      <c r="N122" s="151"/>
      <c r="O122" s="107">
        <v>16</v>
      </c>
      <c r="P122" s="83" t="s">
        <v>550</v>
      </c>
      <c r="Q122" s="115">
        <v>110406554.458</v>
      </c>
      <c r="R122" s="115"/>
      <c r="S122" s="115">
        <v>11647942.848300001</v>
      </c>
      <c r="T122" s="115">
        <v>3296587.5986000001</v>
      </c>
      <c r="U122" s="115">
        <v>175450.63140000001</v>
      </c>
      <c r="V122" s="115">
        <v>27103915.713</v>
      </c>
      <c r="W122" s="116">
        <f t="shared" si="15"/>
        <v>152630451.2493</v>
      </c>
    </row>
    <row r="123" spans="1:23" ht="25" customHeight="1" x14ac:dyDescent="0.3">
      <c r="A123" s="153">
        <v>6</v>
      </c>
      <c r="B123" s="149" t="s">
        <v>29</v>
      </c>
      <c r="C123" s="79">
        <v>1</v>
      </c>
      <c r="D123" s="83" t="s">
        <v>170</v>
      </c>
      <c r="E123" s="115">
        <v>130312730.1005</v>
      </c>
      <c r="F123" s="115">
        <v>0</v>
      </c>
      <c r="G123" s="115">
        <v>13748053.637400001</v>
      </c>
      <c r="H123" s="115">
        <v>3890958.5765999998</v>
      </c>
      <c r="I123" s="115">
        <v>207084.17980000001</v>
      </c>
      <c r="J123" s="115">
        <v>34298198.942400001</v>
      </c>
      <c r="K123" s="116">
        <f t="shared" si="8"/>
        <v>182457025.43670002</v>
      </c>
      <c r="L123" s="104"/>
      <c r="M123" s="105"/>
      <c r="N123" s="136" t="s">
        <v>834</v>
      </c>
      <c r="O123" s="137"/>
      <c r="P123" s="138"/>
      <c r="Q123" s="117">
        <f>SUM(Q107:Q122)</f>
        <v>1808113832.3472002</v>
      </c>
      <c r="R123" s="117">
        <f t="shared" ref="R123:W123" si="17">SUM(R107:R122)</f>
        <v>0</v>
      </c>
      <c r="S123" s="117">
        <f t="shared" si="17"/>
        <v>190756850.31299999</v>
      </c>
      <c r="T123" s="117">
        <f t="shared" si="17"/>
        <v>53987787.824499995</v>
      </c>
      <c r="U123" s="117">
        <f t="shared" si="17"/>
        <v>2873332.2497</v>
      </c>
      <c r="V123" s="117">
        <f t="shared" si="17"/>
        <v>470934873.34389997</v>
      </c>
      <c r="W123" s="117">
        <f t="shared" si="17"/>
        <v>2526666676.0782995</v>
      </c>
    </row>
    <row r="124" spans="1:23" ht="25" customHeight="1" x14ac:dyDescent="0.3">
      <c r="A124" s="153"/>
      <c r="B124" s="150"/>
      <c r="C124" s="79">
        <v>2</v>
      </c>
      <c r="D124" s="83" t="s">
        <v>171</v>
      </c>
      <c r="E124" s="115">
        <v>149599689.7904</v>
      </c>
      <c r="F124" s="115">
        <v>0</v>
      </c>
      <c r="G124" s="115">
        <v>15782836.855700001</v>
      </c>
      <c r="H124" s="115">
        <v>4466840.6195</v>
      </c>
      <c r="I124" s="115">
        <v>237733.7121</v>
      </c>
      <c r="J124" s="115">
        <v>39830947.078299999</v>
      </c>
      <c r="K124" s="116">
        <f t="shared" si="8"/>
        <v>209918048.05599999</v>
      </c>
      <c r="L124" s="104"/>
      <c r="M124" s="154">
        <v>24</v>
      </c>
      <c r="N124" s="149" t="s">
        <v>47</v>
      </c>
      <c r="O124" s="107">
        <v>1</v>
      </c>
      <c r="P124" s="83" t="s">
        <v>551</v>
      </c>
      <c r="Q124" s="115">
        <v>154934883.9941</v>
      </c>
      <c r="R124" s="115">
        <v>0</v>
      </c>
      <c r="S124" s="115">
        <v>16345702.325599998</v>
      </c>
      <c r="T124" s="115">
        <v>4626142.1676000003</v>
      </c>
      <c r="U124" s="115">
        <v>246212.04199999999</v>
      </c>
      <c r="V124" s="115">
        <v>246553549.55860001</v>
      </c>
      <c r="W124" s="116">
        <f t="shared" ref="W124:W131" si="18">SUM(Q124:V124)</f>
        <v>422706490.08790004</v>
      </c>
    </row>
    <row r="125" spans="1:23" ht="25" customHeight="1" x14ac:dyDescent="0.3">
      <c r="A125" s="153"/>
      <c r="B125" s="150"/>
      <c r="C125" s="79">
        <v>3</v>
      </c>
      <c r="D125" s="83" t="s">
        <v>172</v>
      </c>
      <c r="E125" s="115">
        <v>99558752.460099995</v>
      </c>
      <c r="F125" s="115">
        <v>0</v>
      </c>
      <c r="G125" s="115">
        <v>10503494.6919</v>
      </c>
      <c r="H125" s="115">
        <v>2972687.1770000001</v>
      </c>
      <c r="I125" s="115">
        <v>158212.0379</v>
      </c>
      <c r="J125" s="115">
        <v>27301293.2425</v>
      </c>
      <c r="K125" s="116">
        <f t="shared" si="8"/>
        <v>140494439.6094</v>
      </c>
      <c r="L125" s="104"/>
      <c r="M125" s="155"/>
      <c r="N125" s="150"/>
      <c r="O125" s="107">
        <v>2</v>
      </c>
      <c r="P125" s="83" t="s">
        <v>552</v>
      </c>
      <c r="Q125" s="115">
        <v>199148315.79480001</v>
      </c>
      <c r="R125" s="115">
        <v>0</v>
      </c>
      <c r="S125" s="115">
        <v>21010239.9454</v>
      </c>
      <c r="T125" s="115">
        <v>5946294.3241999997</v>
      </c>
      <c r="U125" s="115">
        <v>316473.03840000002</v>
      </c>
      <c r="V125" s="115">
        <v>261109154.8847</v>
      </c>
      <c r="W125" s="116">
        <f t="shared" si="18"/>
        <v>487530477.98750001</v>
      </c>
    </row>
    <row r="126" spans="1:23" ht="25" customHeight="1" x14ac:dyDescent="0.3">
      <c r="A126" s="153"/>
      <c r="B126" s="150"/>
      <c r="C126" s="79">
        <v>4</v>
      </c>
      <c r="D126" s="83" t="s">
        <v>173</v>
      </c>
      <c r="E126" s="115">
        <v>122760439.58130001</v>
      </c>
      <c r="F126" s="115">
        <v>0</v>
      </c>
      <c r="G126" s="115">
        <v>12951283.4748</v>
      </c>
      <c r="H126" s="115">
        <v>3665457.5872</v>
      </c>
      <c r="I126" s="115">
        <v>195082.59030000001</v>
      </c>
      <c r="J126" s="115">
        <v>30784194.8158</v>
      </c>
      <c r="K126" s="116">
        <f t="shared" si="8"/>
        <v>170356458.0494</v>
      </c>
      <c r="L126" s="104"/>
      <c r="M126" s="155"/>
      <c r="N126" s="150"/>
      <c r="O126" s="107">
        <v>3</v>
      </c>
      <c r="P126" s="83" t="s">
        <v>553</v>
      </c>
      <c r="Q126" s="115">
        <v>321164635.94950002</v>
      </c>
      <c r="R126" s="115">
        <v>0</v>
      </c>
      <c r="S126" s="115">
        <v>33883018.474700004</v>
      </c>
      <c r="T126" s="115">
        <v>9589533.5306000002</v>
      </c>
      <c r="U126" s="115">
        <v>510373.12439999997</v>
      </c>
      <c r="V126" s="115">
        <v>299653529.68739998</v>
      </c>
      <c r="W126" s="116">
        <f t="shared" si="18"/>
        <v>664801090.76660013</v>
      </c>
    </row>
    <row r="127" spans="1:23" ht="25" customHeight="1" x14ac:dyDescent="0.3">
      <c r="A127" s="153"/>
      <c r="B127" s="150"/>
      <c r="C127" s="79">
        <v>5</v>
      </c>
      <c r="D127" s="83" t="s">
        <v>174</v>
      </c>
      <c r="E127" s="115">
        <v>129010519.24150001</v>
      </c>
      <c r="F127" s="115">
        <v>0</v>
      </c>
      <c r="G127" s="115">
        <v>13610669.7861</v>
      </c>
      <c r="H127" s="115">
        <v>3852076.3546000002</v>
      </c>
      <c r="I127" s="115">
        <v>205014.79440000001</v>
      </c>
      <c r="J127" s="115">
        <v>33965550.966899998</v>
      </c>
      <c r="K127" s="116">
        <f t="shared" si="8"/>
        <v>180643831.1435</v>
      </c>
      <c r="L127" s="104"/>
      <c r="M127" s="155"/>
      <c r="N127" s="150"/>
      <c r="O127" s="107">
        <v>4</v>
      </c>
      <c r="P127" s="83" t="s">
        <v>554</v>
      </c>
      <c r="Q127" s="115">
        <v>125525112.26549999</v>
      </c>
      <c r="R127" s="115">
        <v>0</v>
      </c>
      <c r="S127" s="115">
        <v>13242957.728999998</v>
      </c>
      <c r="T127" s="115">
        <v>3748006.9043999999</v>
      </c>
      <c r="U127" s="115">
        <v>199476.02119999999</v>
      </c>
      <c r="V127" s="115">
        <v>237347908.05230001</v>
      </c>
      <c r="W127" s="116">
        <f t="shared" si="18"/>
        <v>380063460.97239995</v>
      </c>
    </row>
    <row r="128" spans="1:23" ht="25" customHeight="1" x14ac:dyDescent="0.3">
      <c r="A128" s="153"/>
      <c r="B128" s="150"/>
      <c r="C128" s="79">
        <v>6</v>
      </c>
      <c r="D128" s="83" t="s">
        <v>175</v>
      </c>
      <c r="E128" s="115">
        <v>126837367.2747</v>
      </c>
      <c r="F128" s="115">
        <v>0</v>
      </c>
      <c r="G128" s="115">
        <v>13381401.242899999</v>
      </c>
      <c r="H128" s="115">
        <v>3787189.031</v>
      </c>
      <c r="I128" s="115">
        <v>201561.3682</v>
      </c>
      <c r="J128" s="115">
        <v>34434361.894699998</v>
      </c>
      <c r="K128" s="116">
        <f t="shared" si="8"/>
        <v>178641880.81149998</v>
      </c>
      <c r="L128" s="104"/>
      <c r="M128" s="155"/>
      <c r="N128" s="150"/>
      <c r="O128" s="107">
        <v>5</v>
      </c>
      <c r="P128" s="83" t="s">
        <v>555</v>
      </c>
      <c r="Q128" s="115">
        <v>105534744.2528</v>
      </c>
      <c r="R128" s="115">
        <v>0</v>
      </c>
      <c r="S128" s="115">
        <v>11133964.605599999</v>
      </c>
      <c r="T128" s="115">
        <v>3151122.0581999999</v>
      </c>
      <c r="U128" s="115">
        <v>167708.68</v>
      </c>
      <c r="V128" s="115">
        <v>230802476.3664</v>
      </c>
      <c r="W128" s="116">
        <f t="shared" si="18"/>
        <v>350790015.963</v>
      </c>
    </row>
    <row r="129" spans="1:23" ht="25" customHeight="1" x14ac:dyDescent="0.3">
      <c r="A129" s="153"/>
      <c r="B129" s="150"/>
      <c r="C129" s="79">
        <v>7</v>
      </c>
      <c r="D129" s="83" t="s">
        <v>176</v>
      </c>
      <c r="E129" s="115">
        <v>175234498.86750001</v>
      </c>
      <c r="F129" s="115">
        <v>0</v>
      </c>
      <c r="G129" s="115">
        <v>18487321.136600003</v>
      </c>
      <c r="H129" s="115">
        <v>5232260.699</v>
      </c>
      <c r="I129" s="115">
        <v>278470.8174</v>
      </c>
      <c r="J129" s="115">
        <v>43022757.323399998</v>
      </c>
      <c r="K129" s="116">
        <f t="shared" si="8"/>
        <v>242255308.84390002</v>
      </c>
      <c r="L129" s="104"/>
      <c r="M129" s="155"/>
      <c r="N129" s="150"/>
      <c r="O129" s="107">
        <v>6</v>
      </c>
      <c r="P129" s="83" t="s">
        <v>556</v>
      </c>
      <c r="Q129" s="115">
        <v>117983950.5406</v>
      </c>
      <c r="R129" s="115">
        <v>0</v>
      </c>
      <c r="S129" s="115">
        <v>12447361.659500001</v>
      </c>
      <c r="T129" s="115">
        <v>3522838.2055000002</v>
      </c>
      <c r="U129" s="115">
        <v>187492.11689999999</v>
      </c>
      <c r="V129" s="115">
        <v>232343383.8635</v>
      </c>
      <c r="W129" s="116">
        <f t="shared" si="18"/>
        <v>366485026.38600004</v>
      </c>
    </row>
    <row r="130" spans="1:23" ht="25" customHeight="1" x14ac:dyDescent="0.3">
      <c r="A130" s="153"/>
      <c r="B130" s="151"/>
      <c r="C130" s="79">
        <v>8</v>
      </c>
      <c r="D130" s="83" t="s">
        <v>177</v>
      </c>
      <c r="E130" s="115">
        <v>161747992.77599999</v>
      </c>
      <c r="F130" s="115">
        <v>0</v>
      </c>
      <c r="G130" s="115">
        <v>17064488.471000001</v>
      </c>
      <c r="H130" s="115">
        <v>4829572.2088000001</v>
      </c>
      <c r="I130" s="115">
        <v>257038.97380000001</v>
      </c>
      <c r="J130" s="115">
        <v>45225973.887599997</v>
      </c>
      <c r="K130" s="116">
        <f t="shared" si="8"/>
        <v>229125066.31719998</v>
      </c>
      <c r="L130" s="104"/>
      <c r="M130" s="155"/>
      <c r="N130" s="150"/>
      <c r="O130" s="107">
        <v>7</v>
      </c>
      <c r="P130" s="83" t="s">
        <v>557</v>
      </c>
      <c r="Q130" s="115">
        <v>108327291.9223</v>
      </c>
      <c r="R130" s="115">
        <v>0</v>
      </c>
      <c r="S130" s="115">
        <v>11428579.683500001</v>
      </c>
      <c r="T130" s="115">
        <v>3234503.6839999999</v>
      </c>
      <c r="U130" s="115">
        <v>172146.408</v>
      </c>
      <c r="V130" s="115">
        <v>228467966.7696</v>
      </c>
      <c r="W130" s="116">
        <f t="shared" si="18"/>
        <v>351630488.46740001</v>
      </c>
    </row>
    <row r="131" spans="1:23" ht="25" customHeight="1" x14ac:dyDescent="0.3">
      <c r="A131" s="1"/>
      <c r="B131" s="136" t="s">
        <v>817</v>
      </c>
      <c r="C131" s="137"/>
      <c r="D131" s="138"/>
      <c r="E131" s="117">
        <f>SUM(E123:E130)</f>
        <v>1095061990.092</v>
      </c>
      <c r="F131" s="117">
        <f t="shared" ref="F131:K131" si="19">SUM(F123:F130)</f>
        <v>0</v>
      </c>
      <c r="G131" s="117">
        <f t="shared" si="19"/>
        <v>115529549.29640001</v>
      </c>
      <c r="H131" s="117">
        <f t="shared" si="19"/>
        <v>32697042.253700003</v>
      </c>
      <c r="I131" s="117">
        <f t="shared" si="19"/>
        <v>1740198.4739000001</v>
      </c>
      <c r="J131" s="117">
        <f t="shared" si="19"/>
        <v>288863278.1516</v>
      </c>
      <c r="K131" s="117">
        <f t="shared" si="19"/>
        <v>1533892058.2675998</v>
      </c>
      <c r="L131" s="104"/>
      <c r="M131" s="155"/>
      <c r="N131" s="150"/>
      <c r="O131" s="107">
        <v>8</v>
      </c>
      <c r="P131" s="83" t="s">
        <v>558</v>
      </c>
      <c r="Q131" s="115">
        <v>130685353.3364</v>
      </c>
      <c r="R131" s="115"/>
      <c r="S131" s="115">
        <v>13787365.562100001</v>
      </c>
      <c r="T131" s="115">
        <v>3902084.5931000002</v>
      </c>
      <c r="U131" s="115">
        <v>207676.32750000001</v>
      </c>
      <c r="V131" s="115">
        <v>235375201.01640001</v>
      </c>
      <c r="W131" s="116">
        <f t="shared" si="18"/>
        <v>383957680.8355</v>
      </c>
    </row>
    <row r="132" spans="1:23" ht="25" customHeight="1" x14ac:dyDescent="0.3">
      <c r="A132" s="153">
        <v>7</v>
      </c>
      <c r="B132" s="149" t="s">
        <v>30</v>
      </c>
      <c r="C132" s="79">
        <v>1</v>
      </c>
      <c r="D132" s="83" t="s">
        <v>178</v>
      </c>
      <c r="E132" s="115">
        <v>128883789.9403</v>
      </c>
      <c r="F132" s="115">
        <v>-6066891.2400000002</v>
      </c>
      <c r="G132" s="115">
        <v>13597299.785799999</v>
      </c>
      <c r="H132" s="115">
        <v>3848292.3922000001</v>
      </c>
      <c r="I132" s="115">
        <v>204813.40470000001</v>
      </c>
      <c r="J132" s="115">
        <v>31500377.9014</v>
      </c>
      <c r="K132" s="116">
        <f t="shared" si="8"/>
        <v>171967682.18440002</v>
      </c>
      <c r="L132" s="104"/>
      <c r="M132" s="155"/>
      <c r="N132" s="150"/>
      <c r="O132" s="107">
        <v>9</v>
      </c>
      <c r="P132" s="83" t="s">
        <v>559</v>
      </c>
      <c r="Q132" s="115">
        <v>87263389.958700001</v>
      </c>
      <c r="R132" s="115">
        <v>0</v>
      </c>
      <c r="S132" s="115">
        <v>9206328.2291000001</v>
      </c>
      <c r="T132" s="115">
        <v>2605564.5931000002</v>
      </c>
      <c r="U132" s="115">
        <v>138673.07920000001</v>
      </c>
      <c r="V132" s="115">
        <v>224316977.15790001</v>
      </c>
      <c r="W132" s="116">
        <f t="shared" ref="W132:W143" si="20">SUM(Q132:V132)</f>
        <v>323530933.01800001</v>
      </c>
    </row>
    <row r="133" spans="1:23" ht="25" customHeight="1" x14ac:dyDescent="0.3">
      <c r="A133" s="153"/>
      <c r="B133" s="150"/>
      <c r="C133" s="79">
        <v>2</v>
      </c>
      <c r="D133" s="83" t="s">
        <v>179</v>
      </c>
      <c r="E133" s="115">
        <v>113720443.4954</v>
      </c>
      <c r="F133" s="115">
        <v>-6066891.2400000002</v>
      </c>
      <c r="G133" s="115">
        <v>11997559.6832</v>
      </c>
      <c r="H133" s="115">
        <v>3395535.7593999999</v>
      </c>
      <c r="I133" s="115">
        <v>180716.83979999999</v>
      </c>
      <c r="J133" s="115">
        <v>27386334.7465</v>
      </c>
      <c r="K133" s="116">
        <f t="shared" si="8"/>
        <v>150613699.2843</v>
      </c>
      <c r="L133" s="104"/>
      <c r="M133" s="155"/>
      <c r="N133" s="150"/>
      <c r="O133" s="107">
        <v>10</v>
      </c>
      <c r="P133" s="83" t="s">
        <v>560</v>
      </c>
      <c r="Q133" s="115">
        <v>148792865.78220001</v>
      </c>
      <c r="R133" s="115">
        <v>0</v>
      </c>
      <c r="S133" s="115">
        <v>15697716.5474</v>
      </c>
      <c r="T133" s="115">
        <v>4442749.9663000004</v>
      </c>
      <c r="U133" s="115">
        <v>236451.5619</v>
      </c>
      <c r="V133" s="115">
        <v>244471756.32339999</v>
      </c>
      <c r="W133" s="116">
        <f t="shared" si="20"/>
        <v>413641540.18120003</v>
      </c>
    </row>
    <row r="134" spans="1:23" ht="25" customHeight="1" x14ac:dyDescent="0.3">
      <c r="A134" s="153"/>
      <c r="B134" s="150"/>
      <c r="C134" s="79">
        <v>3</v>
      </c>
      <c r="D134" s="83" t="s">
        <v>180</v>
      </c>
      <c r="E134" s="115">
        <v>110115199.1971</v>
      </c>
      <c r="F134" s="115">
        <v>-6066891.2400000002</v>
      </c>
      <c r="G134" s="115">
        <v>11617204.732799999</v>
      </c>
      <c r="H134" s="115">
        <v>3287888.1318999999</v>
      </c>
      <c r="I134" s="115">
        <v>174987.6293</v>
      </c>
      <c r="J134" s="115">
        <v>26168335.385699999</v>
      </c>
      <c r="K134" s="116">
        <f t="shared" si="8"/>
        <v>145296723.83680001</v>
      </c>
      <c r="L134" s="104"/>
      <c r="M134" s="155"/>
      <c r="N134" s="150"/>
      <c r="O134" s="107">
        <v>11</v>
      </c>
      <c r="P134" s="83" t="s">
        <v>561</v>
      </c>
      <c r="Q134" s="115">
        <v>128624071.69850001</v>
      </c>
      <c r="R134" s="115">
        <v>0</v>
      </c>
      <c r="S134" s="115">
        <v>13569899.3906</v>
      </c>
      <c r="T134" s="115">
        <v>3840537.5633999999</v>
      </c>
      <c r="U134" s="115">
        <v>204400.67800000001</v>
      </c>
      <c r="V134" s="115">
        <v>237025194.7128</v>
      </c>
      <c r="W134" s="116">
        <f t="shared" si="20"/>
        <v>383264104.04330003</v>
      </c>
    </row>
    <row r="135" spans="1:23" ht="25" customHeight="1" x14ac:dyDescent="0.3">
      <c r="A135" s="153"/>
      <c r="B135" s="150"/>
      <c r="C135" s="79">
        <v>4</v>
      </c>
      <c r="D135" s="83" t="s">
        <v>181</v>
      </c>
      <c r="E135" s="115">
        <v>130540129.31119999</v>
      </c>
      <c r="F135" s="115">
        <v>-6066891.2400000002</v>
      </c>
      <c r="G135" s="115">
        <v>13772044.359999999</v>
      </c>
      <c r="H135" s="115">
        <v>3897748.4038</v>
      </c>
      <c r="I135" s="115">
        <v>207445.54730000001</v>
      </c>
      <c r="J135" s="115">
        <v>33113230.3442</v>
      </c>
      <c r="K135" s="116">
        <f t="shared" si="8"/>
        <v>175463706.72650003</v>
      </c>
      <c r="L135" s="104"/>
      <c r="M135" s="155"/>
      <c r="N135" s="150"/>
      <c r="O135" s="107">
        <v>12</v>
      </c>
      <c r="P135" s="83" t="s">
        <v>562</v>
      </c>
      <c r="Q135" s="115">
        <v>176851718.93040001</v>
      </c>
      <c r="R135" s="115">
        <v>0</v>
      </c>
      <c r="S135" s="115">
        <v>18657938.6054</v>
      </c>
      <c r="T135" s="115">
        <v>5280548.6618999997</v>
      </c>
      <c r="U135" s="115">
        <v>281040.7942</v>
      </c>
      <c r="V135" s="115">
        <v>251467623.10710001</v>
      </c>
      <c r="W135" s="116">
        <f t="shared" si="20"/>
        <v>452538870.09900004</v>
      </c>
    </row>
    <row r="136" spans="1:23" ht="25" customHeight="1" x14ac:dyDescent="0.3">
      <c r="A136" s="153"/>
      <c r="B136" s="150"/>
      <c r="C136" s="79">
        <v>5</v>
      </c>
      <c r="D136" s="83" t="s">
        <v>182</v>
      </c>
      <c r="E136" s="115">
        <v>169420763.3608</v>
      </c>
      <c r="F136" s="115">
        <v>-6066891.2400000002</v>
      </c>
      <c r="G136" s="115">
        <v>17873969.336499996</v>
      </c>
      <c r="H136" s="115">
        <v>5058670.5669</v>
      </c>
      <c r="I136" s="115">
        <v>269232.022</v>
      </c>
      <c r="J136" s="115">
        <v>43191691.309299998</v>
      </c>
      <c r="K136" s="116">
        <f t="shared" si="8"/>
        <v>229747435.35549998</v>
      </c>
      <c r="L136" s="104"/>
      <c r="M136" s="155"/>
      <c r="N136" s="150"/>
      <c r="O136" s="107">
        <v>13</v>
      </c>
      <c r="P136" s="83" t="s">
        <v>563</v>
      </c>
      <c r="Q136" s="115">
        <v>191342132.6848</v>
      </c>
      <c r="R136" s="115">
        <v>0</v>
      </c>
      <c r="S136" s="115">
        <v>20186683.9965</v>
      </c>
      <c r="T136" s="115">
        <v>5713212.4517999999</v>
      </c>
      <c r="U136" s="115">
        <v>304067.98</v>
      </c>
      <c r="V136" s="115">
        <v>259894142.40799999</v>
      </c>
      <c r="W136" s="116">
        <f t="shared" si="20"/>
        <v>477440239.52109993</v>
      </c>
    </row>
    <row r="137" spans="1:23" ht="25" customHeight="1" x14ac:dyDescent="0.3">
      <c r="A137" s="153"/>
      <c r="B137" s="150"/>
      <c r="C137" s="79">
        <v>6</v>
      </c>
      <c r="D137" s="83" t="s">
        <v>183</v>
      </c>
      <c r="E137" s="115">
        <v>138418887.11919999</v>
      </c>
      <c r="F137" s="115">
        <v>-6066891.2400000002</v>
      </c>
      <c r="G137" s="115">
        <v>14603256.973299999</v>
      </c>
      <c r="H137" s="115">
        <v>4132997.2566</v>
      </c>
      <c r="I137" s="115">
        <v>219965.93650000001</v>
      </c>
      <c r="J137" s="115">
        <v>32326121.470600002</v>
      </c>
      <c r="K137" s="116">
        <f t="shared" ref="K137:K200" si="21">SUM(E137:J137)</f>
        <v>183634337.51620001</v>
      </c>
      <c r="L137" s="104"/>
      <c r="M137" s="155"/>
      <c r="N137" s="150"/>
      <c r="O137" s="107">
        <v>14</v>
      </c>
      <c r="P137" s="83" t="s">
        <v>564</v>
      </c>
      <c r="Q137" s="115">
        <v>103002428.5406</v>
      </c>
      <c r="R137" s="115">
        <v>0</v>
      </c>
      <c r="S137" s="115">
        <v>10866804.120199999</v>
      </c>
      <c r="T137" s="115">
        <v>3075510.6</v>
      </c>
      <c r="U137" s="115">
        <v>163684.4951</v>
      </c>
      <c r="V137" s="115">
        <v>230287888.19420001</v>
      </c>
      <c r="W137" s="116">
        <f t="shared" si="20"/>
        <v>347396315.9501</v>
      </c>
    </row>
    <row r="138" spans="1:23" ht="25" customHeight="1" x14ac:dyDescent="0.3">
      <c r="A138" s="153"/>
      <c r="B138" s="150"/>
      <c r="C138" s="79">
        <v>7</v>
      </c>
      <c r="D138" s="83" t="s">
        <v>184</v>
      </c>
      <c r="E138" s="115">
        <v>131303235.6233</v>
      </c>
      <c r="F138" s="115">
        <v>-6066891.2400000002</v>
      </c>
      <c r="G138" s="115">
        <v>13852552.4308</v>
      </c>
      <c r="H138" s="115">
        <v>3920533.7067999998</v>
      </c>
      <c r="I138" s="115">
        <v>208658.2242</v>
      </c>
      <c r="J138" s="115">
        <v>30511134.897799999</v>
      </c>
      <c r="K138" s="116">
        <f t="shared" si="21"/>
        <v>173729223.64290002</v>
      </c>
      <c r="L138" s="104"/>
      <c r="M138" s="155"/>
      <c r="N138" s="150"/>
      <c r="O138" s="107">
        <v>15</v>
      </c>
      <c r="P138" s="83" t="s">
        <v>565</v>
      </c>
      <c r="Q138" s="115">
        <v>124288972.4487</v>
      </c>
      <c r="R138" s="115">
        <v>0</v>
      </c>
      <c r="S138" s="115">
        <v>13112544.4034</v>
      </c>
      <c r="T138" s="115">
        <v>3711097.4726</v>
      </c>
      <c r="U138" s="115">
        <v>197511.63140000001</v>
      </c>
      <c r="V138" s="115">
        <v>237318948.26370001</v>
      </c>
      <c r="W138" s="116">
        <f t="shared" si="20"/>
        <v>378629074.2198</v>
      </c>
    </row>
    <row r="139" spans="1:23" ht="25" customHeight="1" x14ac:dyDescent="0.3">
      <c r="A139" s="153"/>
      <c r="B139" s="150"/>
      <c r="C139" s="79">
        <v>8</v>
      </c>
      <c r="D139" s="83" t="s">
        <v>185</v>
      </c>
      <c r="E139" s="115">
        <v>112835764.04530001</v>
      </c>
      <c r="F139" s="115">
        <v>-6066891.2400000002</v>
      </c>
      <c r="G139" s="115">
        <v>11904225.589600001</v>
      </c>
      <c r="H139" s="115">
        <v>3369120.4498999999</v>
      </c>
      <c r="I139" s="115">
        <v>179310.967</v>
      </c>
      <c r="J139" s="115">
        <v>27816316.182</v>
      </c>
      <c r="K139" s="116">
        <f t="shared" si="21"/>
        <v>150037845.99380001</v>
      </c>
      <c r="L139" s="104"/>
      <c r="M139" s="155"/>
      <c r="N139" s="150"/>
      <c r="O139" s="107">
        <v>16</v>
      </c>
      <c r="P139" s="83" t="s">
        <v>566</v>
      </c>
      <c r="Q139" s="115">
        <v>186069929.5702</v>
      </c>
      <c r="R139" s="115">
        <v>0</v>
      </c>
      <c r="S139" s="115">
        <v>19630464.115600001</v>
      </c>
      <c r="T139" s="115">
        <v>5555791.7308</v>
      </c>
      <c r="U139" s="115">
        <v>295689.7513</v>
      </c>
      <c r="V139" s="115">
        <v>257791376.05230001</v>
      </c>
      <c r="W139" s="116">
        <f t="shared" si="20"/>
        <v>469343251.2202</v>
      </c>
    </row>
    <row r="140" spans="1:23" ht="25" customHeight="1" x14ac:dyDescent="0.3">
      <c r="A140" s="153"/>
      <c r="B140" s="150"/>
      <c r="C140" s="79">
        <v>9</v>
      </c>
      <c r="D140" s="83" t="s">
        <v>186</v>
      </c>
      <c r="E140" s="115">
        <v>142540672.42300001</v>
      </c>
      <c r="F140" s="115">
        <v>-6066891.2400000002</v>
      </c>
      <c r="G140" s="115">
        <v>15038107.240000002</v>
      </c>
      <c r="H140" s="115">
        <v>4256068.0867999997</v>
      </c>
      <c r="I140" s="115">
        <v>226515.99900000001</v>
      </c>
      <c r="J140" s="115">
        <v>34476613.038400002</v>
      </c>
      <c r="K140" s="116">
        <f t="shared" si="21"/>
        <v>190471085.54720002</v>
      </c>
      <c r="L140" s="104"/>
      <c r="M140" s="155"/>
      <c r="N140" s="150"/>
      <c r="O140" s="107">
        <v>17</v>
      </c>
      <c r="P140" s="83" t="s">
        <v>567</v>
      </c>
      <c r="Q140" s="115">
        <v>180547188.73179999</v>
      </c>
      <c r="R140" s="115">
        <v>0</v>
      </c>
      <c r="S140" s="115">
        <v>19047812.3884</v>
      </c>
      <c r="T140" s="115">
        <v>5390890.2986000003</v>
      </c>
      <c r="U140" s="115">
        <v>286913.3849</v>
      </c>
      <c r="V140" s="115">
        <v>255522772.7008</v>
      </c>
      <c r="W140" s="116">
        <f t="shared" si="20"/>
        <v>460795577.50449997</v>
      </c>
    </row>
    <row r="141" spans="1:23" ht="25" customHeight="1" x14ac:dyDescent="0.3">
      <c r="A141" s="153"/>
      <c r="B141" s="150"/>
      <c r="C141" s="79">
        <v>10</v>
      </c>
      <c r="D141" s="83" t="s">
        <v>187</v>
      </c>
      <c r="E141" s="115">
        <v>134859635.17129999</v>
      </c>
      <c r="F141" s="115">
        <v>-6066891.2400000002</v>
      </c>
      <c r="G141" s="115">
        <v>14227754.237300001</v>
      </c>
      <c r="H141" s="115">
        <v>4026722.8972999998</v>
      </c>
      <c r="I141" s="115">
        <v>214309.81390000001</v>
      </c>
      <c r="J141" s="115">
        <v>34538558.415899999</v>
      </c>
      <c r="K141" s="116">
        <f t="shared" si="21"/>
        <v>181800089.29569998</v>
      </c>
      <c r="L141" s="104"/>
      <c r="M141" s="155"/>
      <c r="N141" s="150"/>
      <c r="O141" s="107">
        <v>18</v>
      </c>
      <c r="P141" s="83" t="s">
        <v>568</v>
      </c>
      <c r="Q141" s="115">
        <v>184353778.53150001</v>
      </c>
      <c r="R141" s="115">
        <v>0</v>
      </c>
      <c r="S141" s="115">
        <v>19449409.382799998</v>
      </c>
      <c r="T141" s="115">
        <v>5504549.8252999997</v>
      </c>
      <c r="U141" s="115">
        <v>292962.5601</v>
      </c>
      <c r="V141" s="115">
        <v>257044655.04530001</v>
      </c>
      <c r="W141" s="116">
        <f t="shared" si="20"/>
        <v>466645355.34500003</v>
      </c>
    </row>
    <row r="142" spans="1:23" ht="25" customHeight="1" x14ac:dyDescent="0.3">
      <c r="A142" s="153"/>
      <c r="B142" s="150"/>
      <c r="C142" s="79">
        <v>11</v>
      </c>
      <c r="D142" s="83" t="s">
        <v>188</v>
      </c>
      <c r="E142" s="115">
        <v>154405281.78979999</v>
      </c>
      <c r="F142" s="115">
        <v>-6066891.2400000002</v>
      </c>
      <c r="G142" s="115">
        <v>16289829.046700001</v>
      </c>
      <c r="H142" s="115">
        <v>4610328.9754999997</v>
      </c>
      <c r="I142" s="115">
        <v>245370.43400000001</v>
      </c>
      <c r="J142" s="115">
        <v>36033623.736400001</v>
      </c>
      <c r="K142" s="116">
        <f t="shared" si="21"/>
        <v>205517542.74239996</v>
      </c>
      <c r="L142" s="104"/>
      <c r="M142" s="155"/>
      <c r="N142" s="150"/>
      <c r="O142" s="107">
        <v>19</v>
      </c>
      <c r="P142" s="83" t="s">
        <v>569</v>
      </c>
      <c r="Q142" s="115">
        <v>142580409.7597</v>
      </c>
      <c r="R142" s="115">
        <v>0</v>
      </c>
      <c r="S142" s="115">
        <v>15042299.547499999</v>
      </c>
      <c r="T142" s="115">
        <v>4257254.5888999999</v>
      </c>
      <c r="U142" s="115">
        <v>226579.14689999999</v>
      </c>
      <c r="V142" s="115">
        <v>242835138.67289999</v>
      </c>
      <c r="W142" s="116">
        <f t="shared" si="20"/>
        <v>404941681.7159</v>
      </c>
    </row>
    <row r="143" spans="1:23" ht="25" customHeight="1" x14ac:dyDescent="0.3">
      <c r="A143" s="153"/>
      <c r="B143" s="150"/>
      <c r="C143" s="79">
        <v>12</v>
      </c>
      <c r="D143" s="83" t="s">
        <v>189</v>
      </c>
      <c r="E143" s="115">
        <v>118574161.78929999</v>
      </c>
      <c r="F143" s="115">
        <v>-6066891.2400000002</v>
      </c>
      <c r="G143" s="115">
        <v>12509629.220700001</v>
      </c>
      <c r="H143" s="115">
        <v>3540461.1002000002</v>
      </c>
      <c r="I143" s="115">
        <v>188430.04070000001</v>
      </c>
      <c r="J143" s="115">
        <v>30862808.025899999</v>
      </c>
      <c r="K143" s="116">
        <f t="shared" si="21"/>
        <v>159608598.9368</v>
      </c>
      <c r="L143" s="104"/>
      <c r="M143" s="156"/>
      <c r="N143" s="151"/>
      <c r="O143" s="107">
        <v>20</v>
      </c>
      <c r="P143" s="83" t="s">
        <v>570</v>
      </c>
      <c r="Q143" s="115">
        <v>163093846.39089999</v>
      </c>
      <c r="R143" s="115">
        <v>0</v>
      </c>
      <c r="S143" s="115">
        <v>17206476.653399996</v>
      </c>
      <c r="T143" s="115">
        <v>4869757.5433999998</v>
      </c>
      <c r="U143" s="115">
        <v>259177.71340000001</v>
      </c>
      <c r="V143" s="115">
        <v>249412906.625</v>
      </c>
      <c r="W143" s="116">
        <f t="shared" si="20"/>
        <v>434842164.92610002</v>
      </c>
    </row>
    <row r="144" spans="1:23" ht="25" customHeight="1" x14ac:dyDescent="0.3">
      <c r="A144" s="153"/>
      <c r="B144" s="150"/>
      <c r="C144" s="79">
        <v>13</v>
      </c>
      <c r="D144" s="83" t="s">
        <v>190</v>
      </c>
      <c r="E144" s="115">
        <v>142435438.32530001</v>
      </c>
      <c r="F144" s="115">
        <v>-6066891.2400000002</v>
      </c>
      <c r="G144" s="115">
        <v>15027004.993700001</v>
      </c>
      <c r="H144" s="115">
        <v>4252925.9415999996</v>
      </c>
      <c r="I144" s="115">
        <v>226348.76809999999</v>
      </c>
      <c r="J144" s="115">
        <v>39195889.802500002</v>
      </c>
      <c r="K144" s="116">
        <f t="shared" si="21"/>
        <v>195070716.59119999</v>
      </c>
      <c r="L144" s="104"/>
      <c r="M144" s="105"/>
      <c r="N144" s="136" t="s">
        <v>835</v>
      </c>
      <c r="O144" s="137"/>
      <c r="P144" s="138"/>
      <c r="Q144" s="117">
        <f>SUM(Q124:Q143)</f>
        <v>3080115021.0839996</v>
      </c>
      <c r="R144" s="117">
        <f t="shared" ref="R144:W144" si="22">SUM(R124:R143)</f>
        <v>0</v>
      </c>
      <c r="S144" s="117">
        <f t="shared" si="22"/>
        <v>324953567.36570001</v>
      </c>
      <c r="T144" s="117">
        <f t="shared" si="22"/>
        <v>91967990.763699993</v>
      </c>
      <c r="U144" s="117">
        <f t="shared" si="22"/>
        <v>4894710.5347999996</v>
      </c>
      <c r="V144" s="117">
        <f t="shared" si="22"/>
        <v>4919042549.4623003</v>
      </c>
      <c r="W144" s="117">
        <f t="shared" si="22"/>
        <v>8420973839.2105007</v>
      </c>
    </row>
    <row r="145" spans="1:23" ht="25" customHeight="1" x14ac:dyDescent="0.3">
      <c r="A145" s="153"/>
      <c r="B145" s="150"/>
      <c r="C145" s="79">
        <v>14</v>
      </c>
      <c r="D145" s="83" t="s">
        <v>191</v>
      </c>
      <c r="E145" s="115">
        <v>105217628.2318</v>
      </c>
      <c r="F145" s="115">
        <v>-6066891.2400000002</v>
      </c>
      <c r="G145" s="115">
        <v>11100508.717900001</v>
      </c>
      <c r="H145" s="115">
        <v>3141653.4106999999</v>
      </c>
      <c r="I145" s="115">
        <v>167204.74069999999</v>
      </c>
      <c r="J145" s="115">
        <v>26304043.812199999</v>
      </c>
      <c r="K145" s="116">
        <f t="shared" si="21"/>
        <v>139864147.67330003</v>
      </c>
      <c r="L145" s="104"/>
      <c r="M145" s="154">
        <v>25</v>
      </c>
      <c r="N145" s="149" t="s">
        <v>48</v>
      </c>
      <c r="O145" s="107">
        <v>1</v>
      </c>
      <c r="P145" s="83" t="s">
        <v>571</v>
      </c>
      <c r="Q145" s="115">
        <v>106712514.2931</v>
      </c>
      <c r="R145" s="115">
        <v>-3018317.48</v>
      </c>
      <c r="S145" s="115">
        <v>11258219.8926</v>
      </c>
      <c r="T145" s="115">
        <v>3186288.6488999999</v>
      </c>
      <c r="U145" s="115">
        <v>169580.3125</v>
      </c>
      <c r="V145" s="115">
        <v>27333842.8862</v>
      </c>
      <c r="W145" s="116">
        <f t="shared" ref="W145:W157" si="23">SUM(Q145:V145)</f>
        <v>145642128.55329999</v>
      </c>
    </row>
    <row r="146" spans="1:23" ht="25" customHeight="1" x14ac:dyDescent="0.3">
      <c r="A146" s="153"/>
      <c r="B146" s="150"/>
      <c r="C146" s="79">
        <v>15</v>
      </c>
      <c r="D146" s="83" t="s">
        <v>192</v>
      </c>
      <c r="E146" s="115">
        <v>110533344.84199999</v>
      </c>
      <c r="F146" s="115">
        <v>-6066891.2400000002</v>
      </c>
      <c r="G146" s="115">
        <v>11661319.2928</v>
      </c>
      <c r="H146" s="115">
        <v>3300373.3846999998</v>
      </c>
      <c r="I146" s="115">
        <v>175652.11809999999</v>
      </c>
      <c r="J146" s="115">
        <v>28242401.6818</v>
      </c>
      <c r="K146" s="116">
        <f t="shared" si="21"/>
        <v>147846200.0794</v>
      </c>
      <c r="L146" s="104"/>
      <c r="M146" s="155"/>
      <c r="N146" s="150"/>
      <c r="O146" s="107">
        <v>2</v>
      </c>
      <c r="P146" s="83" t="s">
        <v>572</v>
      </c>
      <c r="Q146" s="115">
        <v>120284271.64030001</v>
      </c>
      <c r="R146" s="115">
        <v>-3018317.48</v>
      </c>
      <c r="S146" s="115">
        <v>12690046.6053</v>
      </c>
      <c r="T146" s="115">
        <v>3591522.6242</v>
      </c>
      <c r="U146" s="115">
        <v>191147.6317</v>
      </c>
      <c r="V146" s="115">
        <v>27278260.870299999</v>
      </c>
      <c r="W146" s="116">
        <f t="shared" si="23"/>
        <v>161016931.89179999</v>
      </c>
    </row>
    <row r="147" spans="1:23" ht="25" customHeight="1" x14ac:dyDescent="0.3">
      <c r="A147" s="153"/>
      <c r="B147" s="150"/>
      <c r="C147" s="79">
        <v>16</v>
      </c>
      <c r="D147" s="83" t="s">
        <v>193</v>
      </c>
      <c r="E147" s="115">
        <v>100819890.373</v>
      </c>
      <c r="F147" s="115">
        <v>-6066891.2400000002</v>
      </c>
      <c r="G147" s="115">
        <v>10636545.328299999</v>
      </c>
      <c r="H147" s="115">
        <v>3010343.0173999998</v>
      </c>
      <c r="I147" s="115">
        <v>160216.15299999999</v>
      </c>
      <c r="J147" s="115">
        <v>24526653.018800002</v>
      </c>
      <c r="K147" s="116">
        <f t="shared" si="21"/>
        <v>133086756.6505</v>
      </c>
      <c r="L147" s="104"/>
      <c r="M147" s="155"/>
      <c r="N147" s="150"/>
      <c r="O147" s="107">
        <v>3</v>
      </c>
      <c r="P147" s="83" t="s">
        <v>573</v>
      </c>
      <c r="Q147" s="115">
        <v>123160416.56209999</v>
      </c>
      <c r="R147" s="115">
        <v>-3018317.48</v>
      </c>
      <c r="S147" s="115">
        <v>12993481.2324</v>
      </c>
      <c r="T147" s="115">
        <v>3677400.3487999998</v>
      </c>
      <c r="U147" s="115">
        <v>195718.20670000001</v>
      </c>
      <c r="V147" s="115">
        <v>29033574.694800001</v>
      </c>
      <c r="W147" s="116">
        <f t="shared" si="23"/>
        <v>166042273.56479996</v>
      </c>
    </row>
    <row r="148" spans="1:23" ht="25" customHeight="1" x14ac:dyDescent="0.3">
      <c r="A148" s="153"/>
      <c r="B148" s="150"/>
      <c r="C148" s="79">
        <v>17</v>
      </c>
      <c r="D148" s="83" t="s">
        <v>194</v>
      </c>
      <c r="E148" s="115">
        <v>127567960.5545</v>
      </c>
      <c r="F148" s="115">
        <v>-6066891.2400000002</v>
      </c>
      <c r="G148" s="115">
        <v>13458479.173699999</v>
      </c>
      <c r="H148" s="115">
        <v>3809003.5397000001</v>
      </c>
      <c r="I148" s="115">
        <v>202722.37760000001</v>
      </c>
      <c r="J148" s="115">
        <v>30938973.568700001</v>
      </c>
      <c r="K148" s="116">
        <f t="shared" si="21"/>
        <v>169910247.97420001</v>
      </c>
      <c r="L148" s="104"/>
      <c r="M148" s="155"/>
      <c r="N148" s="150"/>
      <c r="O148" s="107">
        <v>4</v>
      </c>
      <c r="P148" s="83" t="s">
        <v>574</v>
      </c>
      <c r="Q148" s="115">
        <v>145312507.87990001</v>
      </c>
      <c r="R148" s="115">
        <v>-3018317.48</v>
      </c>
      <c r="S148" s="115">
        <v>15330537.1699</v>
      </c>
      <c r="T148" s="115">
        <v>4338831.2745000003</v>
      </c>
      <c r="U148" s="115">
        <v>230920.8125</v>
      </c>
      <c r="V148" s="115">
        <v>33310662.758299999</v>
      </c>
      <c r="W148" s="116">
        <f t="shared" si="23"/>
        <v>195505142.41510004</v>
      </c>
    </row>
    <row r="149" spans="1:23" ht="25" customHeight="1" x14ac:dyDescent="0.3">
      <c r="A149" s="153"/>
      <c r="B149" s="150"/>
      <c r="C149" s="79">
        <v>18</v>
      </c>
      <c r="D149" s="83" t="s">
        <v>195</v>
      </c>
      <c r="E149" s="115">
        <v>119544141.9281</v>
      </c>
      <c r="F149" s="115">
        <v>-6066891.2400000002</v>
      </c>
      <c r="G149" s="115">
        <v>12611962.576499999</v>
      </c>
      <c r="H149" s="115">
        <v>3569423.3706999999</v>
      </c>
      <c r="I149" s="115">
        <v>189971.4676</v>
      </c>
      <c r="J149" s="115">
        <v>31355254.296999998</v>
      </c>
      <c r="K149" s="116">
        <f t="shared" si="21"/>
        <v>161203862.39990002</v>
      </c>
      <c r="L149" s="104"/>
      <c r="M149" s="155"/>
      <c r="N149" s="150"/>
      <c r="O149" s="107">
        <v>5</v>
      </c>
      <c r="P149" s="83" t="s">
        <v>575</v>
      </c>
      <c r="Q149" s="115">
        <v>103759384.05239999</v>
      </c>
      <c r="R149" s="115">
        <v>-3018317.48</v>
      </c>
      <c r="S149" s="115">
        <v>10946663.2787</v>
      </c>
      <c r="T149" s="115">
        <v>3098112.2486999999</v>
      </c>
      <c r="U149" s="115">
        <v>164887.3976</v>
      </c>
      <c r="V149" s="115">
        <v>25114652.9857</v>
      </c>
      <c r="W149" s="116">
        <f t="shared" si="23"/>
        <v>140065382.48309997</v>
      </c>
    </row>
    <row r="150" spans="1:23" ht="25" customHeight="1" x14ac:dyDescent="0.3">
      <c r="A150" s="153"/>
      <c r="B150" s="150"/>
      <c r="C150" s="79">
        <v>19</v>
      </c>
      <c r="D150" s="83" t="s">
        <v>196</v>
      </c>
      <c r="E150" s="115">
        <v>140008194.98710001</v>
      </c>
      <c r="F150" s="115">
        <v>-6066891.2400000002</v>
      </c>
      <c r="G150" s="115">
        <v>14770929.692599999</v>
      </c>
      <c r="H150" s="115">
        <v>4180451.7998000002</v>
      </c>
      <c r="I150" s="115">
        <v>222491.55710000001</v>
      </c>
      <c r="J150" s="115">
        <v>36875730.235399999</v>
      </c>
      <c r="K150" s="116">
        <f t="shared" si="21"/>
        <v>189990907.03200001</v>
      </c>
      <c r="L150" s="104"/>
      <c r="M150" s="155"/>
      <c r="N150" s="150"/>
      <c r="O150" s="107">
        <v>6</v>
      </c>
      <c r="P150" s="83" t="s">
        <v>576</v>
      </c>
      <c r="Q150" s="115">
        <v>97568508.870199993</v>
      </c>
      <c r="R150" s="115">
        <v>-3018317.48</v>
      </c>
      <c r="S150" s="115">
        <v>10293523.067399999</v>
      </c>
      <c r="T150" s="115">
        <v>2913261.2455000002</v>
      </c>
      <c r="U150" s="115">
        <v>155049.27739999999</v>
      </c>
      <c r="V150" s="115">
        <v>25985459.544300001</v>
      </c>
      <c r="W150" s="116">
        <f t="shared" si="23"/>
        <v>133897484.52479999</v>
      </c>
    </row>
    <row r="151" spans="1:23" ht="25" customHeight="1" x14ac:dyDescent="0.3">
      <c r="A151" s="153"/>
      <c r="B151" s="150"/>
      <c r="C151" s="79">
        <v>20</v>
      </c>
      <c r="D151" s="83" t="s">
        <v>197</v>
      </c>
      <c r="E151" s="115">
        <v>97036564.830500007</v>
      </c>
      <c r="F151" s="115">
        <v>-6066891.2400000002</v>
      </c>
      <c r="G151" s="115">
        <v>10237402.7238</v>
      </c>
      <c r="H151" s="115">
        <v>2897378.1294</v>
      </c>
      <c r="I151" s="115">
        <v>154203.9479</v>
      </c>
      <c r="J151" s="115">
        <v>25046890.297800001</v>
      </c>
      <c r="K151" s="116">
        <f t="shared" si="21"/>
        <v>129305548.68940002</v>
      </c>
      <c r="L151" s="104"/>
      <c r="M151" s="155"/>
      <c r="N151" s="150"/>
      <c r="O151" s="107">
        <v>7</v>
      </c>
      <c r="P151" s="83" t="s">
        <v>577</v>
      </c>
      <c r="Q151" s="115">
        <v>111480784.73100001</v>
      </c>
      <c r="R151" s="115">
        <v>-3018317.48</v>
      </c>
      <c r="S151" s="115">
        <v>11761274.6417</v>
      </c>
      <c r="T151" s="115">
        <v>3328662.6343999999</v>
      </c>
      <c r="U151" s="115">
        <v>177157.7255</v>
      </c>
      <c r="V151" s="115">
        <v>27094827.231699999</v>
      </c>
      <c r="W151" s="116">
        <f t="shared" si="23"/>
        <v>150824389.48429999</v>
      </c>
    </row>
    <row r="152" spans="1:23" ht="25" customHeight="1" x14ac:dyDescent="0.3">
      <c r="A152" s="153"/>
      <c r="B152" s="150"/>
      <c r="C152" s="79">
        <v>21</v>
      </c>
      <c r="D152" s="83" t="s">
        <v>198</v>
      </c>
      <c r="E152" s="115">
        <v>132680359.6639</v>
      </c>
      <c r="F152" s="115">
        <v>-6066891.2400000002</v>
      </c>
      <c r="G152" s="115">
        <v>13997839.657600001</v>
      </c>
      <c r="H152" s="115">
        <v>3961652.7333</v>
      </c>
      <c r="I152" s="115">
        <v>210846.65659999999</v>
      </c>
      <c r="J152" s="115">
        <v>33970920.586000003</v>
      </c>
      <c r="K152" s="116">
        <f t="shared" si="21"/>
        <v>178754728.05739999</v>
      </c>
      <c r="L152" s="104"/>
      <c r="M152" s="155"/>
      <c r="N152" s="150"/>
      <c r="O152" s="107">
        <v>8</v>
      </c>
      <c r="P152" s="83" t="s">
        <v>578</v>
      </c>
      <c r="Q152" s="115">
        <v>174440545.26460001</v>
      </c>
      <c r="R152" s="115">
        <v>-3018317.48</v>
      </c>
      <c r="S152" s="115">
        <v>18403558.662300002</v>
      </c>
      <c r="T152" s="115">
        <v>5208554.3383999998</v>
      </c>
      <c r="U152" s="115">
        <v>277209.12</v>
      </c>
      <c r="V152" s="115">
        <v>41442454.524300002</v>
      </c>
      <c r="W152" s="116">
        <f t="shared" si="23"/>
        <v>236754004.42960003</v>
      </c>
    </row>
    <row r="153" spans="1:23" ht="25" customHeight="1" x14ac:dyDescent="0.3">
      <c r="A153" s="153"/>
      <c r="B153" s="150"/>
      <c r="C153" s="79">
        <v>22</v>
      </c>
      <c r="D153" s="83" t="s">
        <v>199</v>
      </c>
      <c r="E153" s="115">
        <v>129193271.89929999</v>
      </c>
      <c r="F153" s="115">
        <v>-6066891.2400000002</v>
      </c>
      <c r="G153" s="115">
        <v>13629950.276500002</v>
      </c>
      <c r="H153" s="115">
        <v>3857533.0970999999</v>
      </c>
      <c r="I153" s="115">
        <v>205305.21249999999</v>
      </c>
      <c r="J153" s="115">
        <v>32114572.162700001</v>
      </c>
      <c r="K153" s="116">
        <f t="shared" si="21"/>
        <v>172933741.40810001</v>
      </c>
      <c r="L153" s="104"/>
      <c r="M153" s="155"/>
      <c r="N153" s="150"/>
      <c r="O153" s="107">
        <v>9</v>
      </c>
      <c r="P153" s="83" t="s">
        <v>62</v>
      </c>
      <c r="Q153" s="115">
        <v>161661824.3985</v>
      </c>
      <c r="R153" s="115">
        <v>-3018317.48</v>
      </c>
      <c r="S153" s="115">
        <v>17055397.667100001</v>
      </c>
      <c r="T153" s="115">
        <v>4826999.3398000002</v>
      </c>
      <c r="U153" s="115">
        <v>256902.04079999999</v>
      </c>
      <c r="V153" s="115">
        <v>32294992.324299999</v>
      </c>
      <c r="W153" s="116">
        <f t="shared" si="23"/>
        <v>213077798.29050002</v>
      </c>
    </row>
    <row r="154" spans="1:23" ht="25" customHeight="1" x14ac:dyDescent="0.3">
      <c r="A154" s="153"/>
      <c r="B154" s="151"/>
      <c r="C154" s="79">
        <v>23</v>
      </c>
      <c r="D154" s="83" t="s">
        <v>200</v>
      </c>
      <c r="E154" s="115">
        <v>136838534.87470001</v>
      </c>
      <c r="F154" s="115">
        <v>-6066891.2400000002</v>
      </c>
      <c r="G154" s="115">
        <v>14436529.076400001</v>
      </c>
      <c r="H154" s="115">
        <v>4085810.1159999999</v>
      </c>
      <c r="I154" s="115">
        <v>217454.54749999999</v>
      </c>
      <c r="J154" s="115">
        <v>34827377.1149</v>
      </c>
      <c r="K154" s="116">
        <f t="shared" si="21"/>
        <v>184338814.48950002</v>
      </c>
      <c r="L154" s="104"/>
      <c r="M154" s="155"/>
      <c r="N154" s="150"/>
      <c r="O154" s="107">
        <v>10</v>
      </c>
      <c r="P154" s="83" t="s">
        <v>851</v>
      </c>
      <c r="Q154" s="115">
        <v>123668834.35510001</v>
      </c>
      <c r="R154" s="115">
        <v>-3018317.48</v>
      </c>
      <c r="S154" s="115">
        <v>13047119.546</v>
      </c>
      <c r="T154" s="115">
        <v>3692581.0035999999</v>
      </c>
      <c r="U154" s="115">
        <v>196526.14989999999</v>
      </c>
      <c r="V154" s="115">
        <v>29651859.6886</v>
      </c>
      <c r="W154" s="116">
        <f t="shared" si="23"/>
        <v>167238603.26319999</v>
      </c>
    </row>
    <row r="155" spans="1:23" ht="25" customHeight="1" x14ac:dyDescent="0.3">
      <c r="A155" s="1"/>
      <c r="B155" s="136" t="s">
        <v>818</v>
      </c>
      <c r="C155" s="137"/>
      <c r="D155" s="138"/>
      <c r="E155" s="117">
        <f>SUM(E132:E154)</f>
        <v>2927493293.7762003</v>
      </c>
      <c r="F155" s="117">
        <f t="shared" ref="F155:K155" si="24">SUM(F132:F154)</f>
        <v>-139538498.51999995</v>
      </c>
      <c r="G155" s="117">
        <f t="shared" si="24"/>
        <v>308851904.14649999</v>
      </c>
      <c r="H155" s="117">
        <f t="shared" si="24"/>
        <v>87410916.267699987</v>
      </c>
      <c r="I155" s="117">
        <f t="shared" si="24"/>
        <v>4652174.405100001</v>
      </c>
      <c r="J155" s="117">
        <f t="shared" si="24"/>
        <v>731323852.03190005</v>
      </c>
      <c r="K155" s="117">
        <f t="shared" si="24"/>
        <v>3920193642.1073999</v>
      </c>
      <c r="L155" s="104"/>
      <c r="M155" s="155"/>
      <c r="N155" s="150"/>
      <c r="O155" s="107">
        <v>11</v>
      </c>
      <c r="P155" s="83" t="s">
        <v>191</v>
      </c>
      <c r="Q155" s="115">
        <v>118374973.0712</v>
      </c>
      <c r="R155" s="115">
        <v>-3018317.48</v>
      </c>
      <c r="S155" s="115">
        <v>12488614.7182</v>
      </c>
      <c r="T155" s="115">
        <v>3534513.5995</v>
      </c>
      <c r="U155" s="115">
        <v>188113.50349999999</v>
      </c>
      <c r="V155" s="115">
        <v>29635301.9619</v>
      </c>
      <c r="W155" s="116">
        <f t="shared" si="23"/>
        <v>161203199.3743</v>
      </c>
    </row>
    <row r="156" spans="1:23" ht="25" customHeight="1" x14ac:dyDescent="0.3">
      <c r="A156" s="153">
        <v>8</v>
      </c>
      <c r="B156" s="149" t="s">
        <v>31</v>
      </c>
      <c r="C156" s="79">
        <v>1</v>
      </c>
      <c r="D156" s="83" t="s">
        <v>201</v>
      </c>
      <c r="E156" s="115">
        <v>114916965.22679999</v>
      </c>
      <c r="F156" s="115">
        <v>0</v>
      </c>
      <c r="G156" s="115">
        <v>12123793.282299999</v>
      </c>
      <c r="H156" s="115">
        <v>3431262.2497</v>
      </c>
      <c r="I156" s="115">
        <v>182618.27119999999</v>
      </c>
      <c r="J156" s="115">
        <v>26417268.358899999</v>
      </c>
      <c r="K156" s="116">
        <f t="shared" si="21"/>
        <v>157071907.38889998</v>
      </c>
      <c r="L156" s="104"/>
      <c r="M156" s="155"/>
      <c r="N156" s="150"/>
      <c r="O156" s="107">
        <v>12</v>
      </c>
      <c r="P156" s="83" t="s">
        <v>579</v>
      </c>
      <c r="Q156" s="115">
        <v>125764912.4209</v>
      </c>
      <c r="R156" s="115">
        <v>-3018317.48</v>
      </c>
      <c r="S156" s="115">
        <v>13268256.756999999</v>
      </c>
      <c r="T156" s="115">
        <v>3755167.0066999998</v>
      </c>
      <c r="U156" s="115">
        <v>199857.09539999999</v>
      </c>
      <c r="V156" s="115">
        <v>27700515.366700001</v>
      </c>
      <c r="W156" s="116">
        <f t="shared" si="23"/>
        <v>167670391.16670001</v>
      </c>
    </row>
    <row r="157" spans="1:23" ht="25" customHeight="1" x14ac:dyDescent="0.3">
      <c r="A157" s="153"/>
      <c r="B157" s="150"/>
      <c r="C157" s="79">
        <v>2</v>
      </c>
      <c r="D157" s="83" t="s">
        <v>202</v>
      </c>
      <c r="E157" s="115">
        <v>111120507.2441</v>
      </c>
      <c r="F157" s="115">
        <v>0</v>
      </c>
      <c r="G157" s="115">
        <v>11723265.1993</v>
      </c>
      <c r="H157" s="115">
        <v>3317905.2450999999</v>
      </c>
      <c r="I157" s="115">
        <v>176585.19690000001</v>
      </c>
      <c r="J157" s="115">
        <v>28878915.3237</v>
      </c>
      <c r="K157" s="116">
        <f t="shared" si="21"/>
        <v>155217178.20910001</v>
      </c>
      <c r="L157" s="104"/>
      <c r="M157" s="156"/>
      <c r="N157" s="151"/>
      <c r="O157" s="107">
        <v>13</v>
      </c>
      <c r="P157" s="83" t="s">
        <v>580</v>
      </c>
      <c r="Q157" s="115">
        <v>100959697.241</v>
      </c>
      <c r="R157" s="115">
        <v>-3018317.48</v>
      </c>
      <c r="S157" s="115">
        <v>10651295.017900001</v>
      </c>
      <c r="T157" s="115">
        <v>3014517.4578999998</v>
      </c>
      <c r="U157" s="115">
        <v>160438.32459999999</v>
      </c>
      <c r="V157" s="115">
        <v>24701748.734999999</v>
      </c>
      <c r="W157" s="116">
        <f t="shared" si="23"/>
        <v>136469379.29640001</v>
      </c>
    </row>
    <row r="158" spans="1:23" ht="25" customHeight="1" x14ac:dyDescent="0.3">
      <c r="A158" s="153"/>
      <c r="B158" s="150"/>
      <c r="C158" s="79">
        <v>3</v>
      </c>
      <c r="D158" s="83" t="s">
        <v>203</v>
      </c>
      <c r="E158" s="115">
        <v>155897257.78510001</v>
      </c>
      <c r="F158" s="115">
        <v>0</v>
      </c>
      <c r="G158" s="115">
        <v>16447233.2082</v>
      </c>
      <c r="H158" s="115">
        <v>4654877.3230999997</v>
      </c>
      <c r="I158" s="115">
        <v>247741.38130000001</v>
      </c>
      <c r="J158" s="115">
        <v>37443155.951099999</v>
      </c>
      <c r="K158" s="116">
        <f t="shared" si="21"/>
        <v>214690265.64880002</v>
      </c>
      <c r="L158" s="104"/>
      <c r="M158" s="105"/>
      <c r="N158" s="136" t="s">
        <v>836</v>
      </c>
      <c r="O158" s="137"/>
      <c r="P158" s="138"/>
      <c r="Q158" s="117">
        <f>SUM(Q145:Q157)</f>
        <v>1613149174.7802999</v>
      </c>
      <c r="R158" s="117">
        <f t="shared" ref="R158:W158" si="25">SUM(R145:R157)</f>
        <v>-39238127.239999995</v>
      </c>
      <c r="S158" s="117">
        <f t="shared" si="25"/>
        <v>170187988.25650001</v>
      </c>
      <c r="T158" s="117">
        <f t="shared" si="25"/>
        <v>48166411.770900004</v>
      </c>
      <c r="U158" s="117">
        <f t="shared" si="25"/>
        <v>2563507.5981000001</v>
      </c>
      <c r="V158" s="117">
        <f t="shared" si="25"/>
        <v>380578153.57210004</v>
      </c>
      <c r="W158" s="117">
        <f t="shared" si="25"/>
        <v>2175407108.7378998</v>
      </c>
    </row>
    <row r="159" spans="1:23" ht="25" customHeight="1" x14ac:dyDescent="0.3">
      <c r="A159" s="153"/>
      <c r="B159" s="150"/>
      <c r="C159" s="79">
        <v>4</v>
      </c>
      <c r="D159" s="83" t="s">
        <v>204</v>
      </c>
      <c r="E159" s="115">
        <v>89801534.342399999</v>
      </c>
      <c r="F159" s="115">
        <v>0</v>
      </c>
      <c r="G159" s="115">
        <v>9474103.6421000008</v>
      </c>
      <c r="H159" s="115">
        <v>2681350.0874000001</v>
      </c>
      <c r="I159" s="115">
        <v>142706.52660000001</v>
      </c>
      <c r="J159" s="115">
        <v>25040574.550999999</v>
      </c>
      <c r="K159" s="116">
        <f t="shared" si="21"/>
        <v>127140269.14950001</v>
      </c>
      <c r="L159" s="104"/>
      <c r="M159" s="154">
        <v>26</v>
      </c>
      <c r="N159" s="149" t="s">
        <v>49</v>
      </c>
      <c r="O159" s="107">
        <v>1</v>
      </c>
      <c r="P159" s="83" t="s">
        <v>581</v>
      </c>
      <c r="Q159" s="115">
        <v>111012690.2044</v>
      </c>
      <c r="R159" s="115">
        <v>0</v>
      </c>
      <c r="S159" s="115">
        <v>11711890.4515</v>
      </c>
      <c r="T159" s="115">
        <v>3314685.9767999998</v>
      </c>
      <c r="U159" s="115">
        <v>176413.86129999999</v>
      </c>
      <c r="V159" s="115">
        <v>29171109.1657</v>
      </c>
      <c r="W159" s="116">
        <f t="shared" ref="W159:W183" si="26">SUM(Q159:V159)</f>
        <v>155386789.65970001</v>
      </c>
    </row>
    <row r="160" spans="1:23" ht="25" customHeight="1" x14ac:dyDescent="0.3">
      <c r="A160" s="153"/>
      <c r="B160" s="150"/>
      <c r="C160" s="79">
        <v>5</v>
      </c>
      <c r="D160" s="83" t="s">
        <v>205</v>
      </c>
      <c r="E160" s="115">
        <v>124292619.31380001</v>
      </c>
      <c r="F160" s="115">
        <v>0</v>
      </c>
      <c r="G160" s="115">
        <v>13112929.1494</v>
      </c>
      <c r="H160" s="115">
        <v>3711206.3629999999</v>
      </c>
      <c r="I160" s="115">
        <v>197517.42679999999</v>
      </c>
      <c r="J160" s="115">
        <v>31345107.546799999</v>
      </c>
      <c r="K160" s="116">
        <f t="shared" si="21"/>
        <v>172659379.79980001</v>
      </c>
      <c r="L160" s="104"/>
      <c r="M160" s="155"/>
      <c r="N160" s="150"/>
      <c r="O160" s="107">
        <v>2</v>
      </c>
      <c r="P160" s="83" t="s">
        <v>582</v>
      </c>
      <c r="Q160" s="115">
        <v>95311963.769299999</v>
      </c>
      <c r="R160" s="115">
        <v>0</v>
      </c>
      <c r="S160" s="115">
        <v>10055456.5098</v>
      </c>
      <c r="T160" s="115">
        <v>2845883.9177999999</v>
      </c>
      <c r="U160" s="115">
        <v>151463.3285</v>
      </c>
      <c r="V160" s="115">
        <v>24269113.0178</v>
      </c>
      <c r="W160" s="116">
        <f t="shared" si="26"/>
        <v>132633880.5432</v>
      </c>
    </row>
    <row r="161" spans="1:23" ht="25" customHeight="1" x14ac:dyDescent="0.3">
      <c r="A161" s="153"/>
      <c r="B161" s="150"/>
      <c r="C161" s="79">
        <v>6</v>
      </c>
      <c r="D161" s="83" t="s">
        <v>206</v>
      </c>
      <c r="E161" s="115">
        <v>89539834.367300004</v>
      </c>
      <c r="F161" s="115">
        <v>0</v>
      </c>
      <c r="G161" s="115">
        <v>9446494.1730000004</v>
      </c>
      <c r="H161" s="115">
        <v>2673536.0866999999</v>
      </c>
      <c r="I161" s="115">
        <v>142290.6507</v>
      </c>
      <c r="J161" s="115">
        <v>24204701.5491</v>
      </c>
      <c r="K161" s="116">
        <f t="shared" si="21"/>
        <v>126006856.8268</v>
      </c>
      <c r="L161" s="104"/>
      <c r="M161" s="155"/>
      <c r="N161" s="150"/>
      <c r="O161" s="107">
        <v>3</v>
      </c>
      <c r="P161" s="83" t="s">
        <v>583</v>
      </c>
      <c r="Q161" s="115">
        <v>109151985.71070001</v>
      </c>
      <c r="R161" s="115">
        <v>0</v>
      </c>
      <c r="S161" s="115">
        <v>11515585.2619</v>
      </c>
      <c r="T161" s="115">
        <v>3259127.9043000001</v>
      </c>
      <c r="U161" s="115">
        <v>173456.95559999999</v>
      </c>
      <c r="V161" s="115">
        <v>32760174.986499999</v>
      </c>
      <c r="W161" s="116">
        <f t="shared" si="26"/>
        <v>156860330.81900001</v>
      </c>
    </row>
    <row r="162" spans="1:23" ht="25" customHeight="1" x14ac:dyDescent="0.3">
      <c r="A162" s="153"/>
      <c r="B162" s="150"/>
      <c r="C162" s="79">
        <v>7</v>
      </c>
      <c r="D162" s="83" t="s">
        <v>207</v>
      </c>
      <c r="E162" s="115">
        <v>150097812.44510001</v>
      </c>
      <c r="F162" s="115">
        <v>0</v>
      </c>
      <c r="G162" s="115">
        <v>15835389.0274</v>
      </c>
      <c r="H162" s="115">
        <v>4481713.8756999997</v>
      </c>
      <c r="I162" s="115">
        <v>238525.29490000001</v>
      </c>
      <c r="J162" s="115">
        <v>34948912.990999997</v>
      </c>
      <c r="K162" s="116">
        <f t="shared" si="21"/>
        <v>205602353.63409999</v>
      </c>
      <c r="L162" s="104"/>
      <c r="M162" s="155"/>
      <c r="N162" s="150"/>
      <c r="O162" s="107">
        <v>4</v>
      </c>
      <c r="P162" s="83" t="s">
        <v>584</v>
      </c>
      <c r="Q162" s="115">
        <v>177683398.64140001</v>
      </c>
      <c r="R162" s="115">
        <v>0</v>
      </c>
      <c r="S162" s="115">
        <v>18745681.201899998</v>
      </c>
      <c r="T162" s="115">
        <v>5305381.4721999997</v>
      </c>
      <c r="U162" s="115">
        <v>282362.44339999999</v>
      </c>
      <c r="V162" s="115">
        <v>31707233.4344</v>
      </c>
      <c r="W162" s="116">
        <f t="shared" si="26"/>
        <v>233724057.19330001</v>
      </c>
    </row>
    <row r="163" spans="1:23" ht="25" customHeight="1" x14ac:dyDescent="0.3">
      <c r="A163" s="153"/>
      <c r="B163" s="150"/>
      <c r="C163" s="79">
        <v>8</v>
      </c>
      <c r="D163" s="83" t="s">
        <v>208</v>
      </c>
      <c r="E163" s="115">
        <v>99329558.949300006</v>
      </c>
      <c r="F163" s="115">
        <v>0</v>
      </c>
      <c r="G163" s="115">
        <v>10479314.6699</v>
      </c>
      <c r="H163" s="115">
        <v>2965843.7744999998</v>
      </c>
      <c r="I163" s="115">
        <v>157847.81909999999</v>
      </c>
      <c r="J163" s="115">
        <v>26789265.284899998</v>
      </c>
      <c r="K163" s="116">
        <f t="shared" si="21"/>
        <v>139721830.49770001</v>
      </c>
      <c r="L163" s="104"/>
      <c r="M163" s="155"/>
      <c r="N163" s="150"/>
      <c r="O163" s="107">
        <v>5</v>
      </c>
      <c r="P163" s="83" t="s">
        <v>585</v>
      </c>
      <c r="Q163" s="115">
        <v>106655473.2412</v>
      </c>
      <c r="R163" s="115">
        <v>0</v>
      </c>
      <c r="S163" s="115">
        <v>11252202.0352</v>
      </c>
      <c r="T163" s="115">
        <v>3184585.4816000001</v>
      </c>
      <c r="U163" s="115">
        <v>169489.6667</v>
      </c>
      <c r="V163" s="115">
        <v>30109510.208500002</v>
      </c>
      <c r="W163" s="116">
        <f t="shared" si="26"/>
        <v>151371260.63320002</v>
      </c>
    </row>
    <row r="164" spans="1:23" ht="25" customHeight="1" x14ac:dyDescent="0.3">
      <c r="A164" s="153"/>
      <c r="B164" s="150"/>
      <c r="C164" s="79">
        <v>9</v>
      </c>
      <c r="D164" s="83" t="s">
        <v>209</v>
      </c>
      <c r="E164" s="115">
        <v>117968913.19769999</v>
      </c>
      <c r="F164" s="115">
        <v>0</v>
      </c>
      <c r="G164" s="115">
        <v>12445775.212700002</v>
      </c>
      <c r="H164" s="115">
        <v>3522389.2111999998</v>
      </c>
      <c r="I164" s="115">
        <v>187468.2206</v>
      </c>
      <c r="J164" s="115">
        <v>29832575.447999999</v>
      </c>
      <c r="K164" s="116">
        <f t="shared" si="21"/>
        <v>163957121.2902</v>
      </c>
      <c r="L164" s="104"/>
      <c r="M164" s="155"/>
      <c r="N164" s="150"/>
      <c r="O164" s="107">
        <v>6</v>
      </c>
      <c r="P164" s="83" t="s">
        <v>586</v>
      </c>
      <c r="Q164" s="115">
        <v>112330818.05060001</v>
      </c>
      <c r="R164" s="115">
        <v>0</v>
      </c>
      <c r="S164" s="115">
        <v>11850953.552299999</v>
      </c>
      <c r="T164" s="115">
        <v>3354043.4582000002</v>
      </c>
      <c r="U164" s="115">
        <v>178508.541</v>
      </c>
      <c r="V164" s="115">
        <v>30951162.1818</v>
      </c>
      <c r="W164" s="116">
        <f t="shared" si="26"/>
        <v>158665485.78389999</v>
      </c>
    </row>
    <row r="165" spans="1:23" ht="25" customHeight="1" x14ac:dyDescent="0.3">
      <c r="A165" s="153"/>
      <c r="B165" s="150"/>
      <c r="C165" s="79">
        <v>10</v>
      </c>
      <c r="D165" s="83" t="s">
        <v>210</v>
      </c>
      <c r="E165" s="115">
        <v>100552225.2278</v>
      </c>
      <c r="F165" s="115">
        <v>0</v>
      </c>
      <c r="G165" s="115">
        <v>10608306.5309</v>
      </c>
      <c r="H165" s="115">
        <v>3002350.9049999998</v>
      </c>
      <c r="I165" s="115">
        <v>159790.7977</v>
      </c>
      <c r="J165" s="115">
        <v>26122995.349800002</v>
      </c>
      <c r="K165" s="116">
        <f t="shared" si="21"/>
        <v>140445668.81119999</v>
      </c>
      <c r="L165" s="104"/>
      <c r="M165" s="155"/>
      <c r="N165" s="150"/>
      <c r="O165" s="107">
        <v>7</v>
      </c>
      <c r="P165" s="83" t="s">
        <v>587</v>
      </c>
      <c r="Q165" s="115">
        <v>106398366.93529999</v>
      </c>
      <c r="R165" s="115">
        <v>0</v>
      </c>
      <c r="S165" s="115">
        <v>11225077.200199999</v>
      </c>
      <c r="T165" s="115">
        <v>3176908.6416000002</v>
      </c>
      <c r="U165" s="115">
        <v>169081.09080000001</v>
      </c>
      <c r="V165" s="115">
        <v>28817812.730999999</v>
      </c>
      <c r="W165" s="116">
        <f t="shared" si="26"/>
        <v>149787246.59889999</v>
      </c>
    </row>
    <row r="166" spans="1:23" ht="25" customHeight="1" x14ac:dyDescent="0.3">
      <c r="A166" s="153"/>
      <c r="B166" s="150"/>
      <c r="C166" s="79">
        <v>11</v>
      </c>
      <c r="D166" s="83" t="s">
        <v>211</v>
      </c>
      <c r="E166" s="115">
        <v>144875401.72049999</v>
      </c>
      <c r="F166" s="115">
        <v>0</v>
      </c>
      <c r="G166" s="115">
        <v>15284422.266799998</v>
      </c>
      <c r="H166" s="115">
        <v>4325779.8868000004</v>
      </c>
      <c r="I166" s="115">
        <v>230226.19289999999</v>
      </c>
      <c r="J166" s="115">
        <v>37853917.437200002</v>
      </c>
      <c r="K166" s="116">
        <f t="shared" si="21"/>
        <v>202569747.50419998</v>
      </c>
      <c r="L166" s="104"/>
      <c r="M166" s="155"/>
      <c r="N166" s="150"/>
      <c r="O166" s="107">
        <v>8</v>
      </c>
      <c r="P166" s="83" t="s">
        <v>588</v>
      </c>
      <c r="Q166" s="115">
        <v>95073682.001300007</v>
      </c>
      <c r="R166" s="115">
        <v>0</v>
      </c>
      <c r="S166" s="115">
        <v>10030317.6724</v>
      </c>
      <c r="T166" s="115">
        <v>2838769.1526000001</v>
      </c>
      <c r="U166" s="115">
        <v>151084.6672</v>
      </c>
      <c r="V166" s="115">
        <v>26448304.645199999</v>
      </c>
      <c r="W166" s="116">
        <f t="shared" si="26"/>
        <v>134542158.13870001</v>
      </c>
    </row>
    <row r="167" spans="1:23" ht="25" customHeight="1" x14ac:dyDescent="0.3">
      <c r="A167" s="153"/>
      <c r="B167" s="150"/>
      <c r="C167" s="79">
        <v>12</v>
      </c>
      <c r="D167" s="83" t="s">
        <v>212</v>
      </c>
      <c r="E167" s="115">
        <v>102603073.1205</v>
      </c>
      <c r="F167" s="115">
        <v>0</v>
      </c>
      <c r="G167" s="115">
        <v>10824671.9376</v>
      </c>
      <c r="H167" s="115">
        <v>3063586.3974000001</v>
      </c>
      <c r="I167" s="115">
        <v>163049.8665</v>
      </c>
      <c r="J167" s="115">
        <v>27724614.511399999</v>
      </c>
      <c r="K167" s="116">
        <f t="shared" si="21"/>
        <v>144378995.83340001</v>
      </c>
      <c r="L167" s="104"/>
      <c r="M167" s="155"/>
      <c r="N167" s="150"/>
      <c r="O167" s="107">
        <v>9</v>
      </c>
      <c r="P167" s="83" t="s">
        <v>589</v>
      </c>
      <c r="Q167" s="115">
        <v>102589975.969</v>
      </c>
      <c r="R167" s="115">
        <v>0</v>
      </c>
      <c r="S167" s="115">
        <v>10823290.1819</v>
      </c>
      <c r="T167" s="115">
        <v>3063195.3344999999</v>
      </c>
      <c r="U167" s="115">
        <v>163029.0534</v>
      </c>
      <c r="V167" s="115">
        <v>28474321.0678</v>
      </c>
      <c r="W167" s="116">
        <f t="shared" si="26"/>
        <v>145113811.60659999</v>
      </c>
    </row>
    <row r="168" spans="1:23" ht="25" customHeight="1" x14ac:dyDescent="0.3">
      <c r="A168" s="153"/>
      <c r="B168" s="150"/>
      <c r="C168" s="79">
        <v>13</v>
      </c>
      <c r="D168" s="83" t="s">
        <v>213</v>
      </c>
      <c r="E168" s="115">
        <v>118380048.2034</v>
      </c>
      <c r="F168" s="115">
        <v>0</v>
      </c>
      <c r="G168" s="115">
        <v>12489150.147100002</v>
      </c>
      <c r="H168" s="115">
        <v>3534665.1359999999</v>
      </c>
      <c r="I168" s="115">
        <v>188121.56849999999</v>
      </c>
      <c r="J168" s="115">
        <v>33626307.756999999</v>
      </c>
      <c r="K168" s="116">
        <f t="shared" si="21"/>
        <v>168218292.81200001</v>
      </c>
      <c r="L168" s="104"/>
      <c r="M168" s="155"/>
      <c r="N168" s="150"/>
      <c r="O168" s="107">
        <v>10</v>
      </c>
      <c r="P168" s="83" t="s">
        <v>590</v>
      </c>
      <c r="Q168" s="115">
        <v>112980381.8096</v>
      </c>
      <c r="R168" s="115">
        <v>0</v>
      </c>
      <c r="S168" s="115">
        <v>11919482.8309</v>
      </c>
      <c r="T168" s="115">
        <v>3373438.5370999998</v>
      </c>
      <c r="U168" s="115">
        <v>179540.7838</v>
      </c>
      <c r="V168" s="115">
        <v>30407224.6274</v>
      </c>
      <c r="W168" s="116">
        <f t="shared" si="26"/>
        <v>158860068.58880001</v>
      </c>
    </row>
    <row r="169" spans="1:23" ht="25" customHeight="1" x14ac:dyDescent="0.3">
      <c r="A169" s="153"/>
      <c r="B169" s="150"/>
      <c r="C169" s="79">
        <v>14</v>
      </c>
      <c r="D169" s="83" t="s">
        <v>214</v>
      </c>
      <c r="E169" s="115">
        <v>104641794.6506</v>
      </c>
      <c r="F169" s="115">
        <v>0</v>
      </c>
      <c r="G169" s="115">
        <v>11039758.007199999</v>
      </c>
      <c r="H169" s="115">
        <v>3124459.8133999999</v>
      </c>
      <c r="I169" s="115">
        <v>166289.6649</v>
      </c>
      <c r="J169" s="115">
        <v>25757231.921</v>
      </c>
      <c r="K169" s="116">
        <f t="shared" si="21"/>
        <v>144729534.0571</v>
      </c>
      <c r="L169" s="104"/>
      <c r="M169" s="155"/>
      <c r="N169" s="150"/>
      <c r="O169" s="107">
        <v>11</v>
      </c>
      <c r="P169" s="83" t="s">
        <v>591</v>
      </c>
      <c r="Q169" s="115">
        <v>110358638.8423</v>
      </c>
      <c r="R169" s="115">
        <v>0</v>
      </c>
      <c r="S169" s="115">
        <v>11642887.728599999</v>
      </c>
      <c r="T169" s="115">
        <v>3295156.9043000001</v>
      </c>
      <c r="U169" s="115">
        <v>175374.4871</v>
      </c>
      <c r="V169" s="115">
        <v>27691952.249299999</v>
      </c>
      <c r="W169" s="116">
        <f t="shared" si="26"/>
        <v>153164010.21160001</v>
      </c>
    </row>
    <row r="170" spans="1:23" ht="25" customHeight="1" x14ac:dyDescent="0.3">
      <c r="A170" s="153"/>
      <c r="B170" s="150"/>
      <c r="C170" s="79">
        <v>15</v>
      </c>
      <c r="D170" s="83" t="s">
        <v>215</v>
      </c>
      <c r="E170" s="115">
        <v>96299703.714599997</v>
      </c>
      <c r="F170" s="115">
        <v>0</v>
      </c>
      <c r="G170" s="115">
        <v>10159663.533399999</v>
      </c>
      <c r="H170" s="115">
        <v>2875376.4717000001</v>
      </c>
      <c r="I170" s="115">
        <v>153032.978</v>
      </c>
      <c r="J170" s="115">
        <v>23860041.105099998</v>
      </c>
      <c r="K170" s="116">
        <f t="shared" si="21"/>
        <v>133347817.8028</v>
      </c>
      <c r="L170" s="104"/>
      <c r="M170" s="155"/>
      <c r="N170" s="150"/>
      <c r="O170" s="107">
        <v>12</v>
      </c>
      <c r="P170" s="83" t="s">
        <v>592</v>
      </c>
      <c r="Q170" s="115">
        <v>128415610.57359999</v>
      </c>
      <c r="R170" s="115">
        <v>0</v>
      </c>
      <c r="S170" s="115">
        <v>13547906.645</v>
      </c>
      <c r="T170" s="115">
        <v>3834313.2014000001</v>
      </c>
      <c r="U170" s="115">
        <v>204069.4057</v>
      </c>
      <c r="V170" s="115">
        <v>34171542.622000001</v>
      </c>
      <c r="W170" s="116">
        <f t="shared" si="26"/>
        <v>180173442.44770002</v>
      </c>
    </row>
    <row r="171" spans="1:23" ht="25" customHeight="1" x14ac:dyDescent="0.3">
      <c r="A171" s="153"/>
      <c r="B171" s="150"/>
      <c r="C171" s="79">
        <v>16</v>
      </c>
      <c r="D171" s="83" t="s">
        <v>216</v>
      </c>
      <c r="E171" s="115">
        <v>141106020.04820001</v>
      </c>
      <c r="F171" s="115">
        <v>0</v>
      </c>
      <c r="G171" s="115">
        <v>14886750.747199999</v>
      </c>
      <c r="H171" s="115">
        <v>4213231.3435000004</v>
      </c>
      <c r="I171" s="115">
        <v>224236.1464</v>
      </c>
      <c r="J171" s="115">
        <v>30078408.9899</v>
      </c>
      <c r="K171" s="116">
        <f t="shared" si="21"/>
        <v>190508647.27520001</v>
      </c>
      <c r="L171" s="104"/>
      <c r="M171" s="155"/>
      <c r="N171" s="150"/>
      <c r="O171" s="107">
        <v>13</v>
      </c>
      <c r="P171" s="83" t="s">
        <v>593</v>
      </c>
      <c r="Q171" s="115">
        <v>131545235.5873</v>
      </c>
      <c r="R171" s="115">
        <v>0</v>
      </c>
      <c r="S171" s="115">
        <v>13878083.5396</v>
      </c>
      <c r="T171" s="115">
        <v>3927759.4923</v>
      </c>
      <c r="U171" s="115">
        <v>209042.7942</v>
      </c>
      <c r="V171" s="115">
        <v>32336297.183600001</v>
      </c>
      <c r="W171" s="116">
        <f t="shared" si="26"/>
        <v>181896418.59700003</v>
      </c>
    </row>
    <row r="172" spans="1:23" ht="25" customHeight="1" x14ac:dyDescent="0.3">
      <c r="A172" s="153"/>
      <c r="B172" s="150"/>
      <c r="C172" s="79">
        <v>17</v>
      </c>
      <c r="D172" s="83" t="s">
        <v>217</v>
      </c>
      <c r="E172" s="115">
        <v>145424097.69440001</v>
      </c>
      <c r="F172" s="115">
        <v>0</v>
      </c>
      <c r="G172" s="115">
        <v>15342309.9473</v>
      </c>
      <c r="H172" s="115">
        <v>4342163.1925999997</v>
      </c>
      <c r="I172" s="115">
        <v>231098.14350000001</v>
      </c>
      <c r="J172" s="115">
        <v>33149704.957800001</v>
      </c>
      <c r="K172" s="116">
        <f t="shared" si="21"/>
        <v>198489373.93560001</v>
      </c>
      <c r="L172" s="104"/>
      <c r="M172" s="155"/>
      <c r="N172" s="150"/>
      <c r="O172" s="107">
        <v>14</v>
      </c>
      <c r="P172" s="83" t="s">
        <v>594</v>
      </c>
      <c r="Q172" s="115">
        <v>145655487.78130001</v>
      </c>
      <c r="R172" s="115">
        <v>0</v>
      </c>
      <c r="S172" s="115">
        <v>15366721.709100001</v>
      </c>
      <c r="T172" s="115">
        <v>4349072.1818000004</v>
      </c>
      <c r="U172" s="115">
        <v>231465.8529</v>
      </c>
      <c r="V172" s="115">
        <v>33490597.995900001</v>
      </c>
      <c r="W172" s="116">
        <f t="shared" si="26"/>
        <v>199093345.52100003</v>
      </c>
    </row>
    <row r="173" spans="1:23" ht="25" customHeight="1" x14ac:dyDescent="0.3">
      <c r="A173" s="153"/>
      <c r="B173" s="150"/>
      <c r="C173" s="79">
        <v>18</v>
      </c>
      <c r="D173" s="83" t="s">
        <v>218</v>
      </c>
      <c r="E173" s="115">
        <v>80972208.7905</v>
      </c>
      <c r="F173" s="115">
        <v>0</v>
      </c>
      <c r="G173" s="115">
        <v>8542605.6897</v>
      </c>
      <c r="H173" s="115">
        <v>2417718.5913999998</v>
      </c>
      <c r="I173" s="115">
        <v>128675.5594</v>
      </c>
      <c r="J173" s="115">
        <v>23581027.1776</v>
      </c>
      <c r="K173" s="116">
        <f t="shared" si="21"/>
        <v>115642235.80859999</v>
      </c>
      <c r="L173" s="104"/>
      <c r="M173" s="155"/>
      <c r="N173" s="150"/>
      <c r="O173" s="107">
        <v>15</v>
      </c>
      <c r="P173" s="83" t="s">
        <v>595</v>
      </c>
      <c r="Q173" s="115">
        <v>171864419.4199</v>
      </c>
      <c r="R173" s="115">
        <v>0</v>
      </c>
      <c r="S173" s="115">
        <v>18131776.187399998</v>
      </c>
      <c r="T173" s="115">
        <v>5131634.7699999996</v>
      </c>
      <c r="U173" s="115">
        <v>273115.315</v>
      </c>
      <c r="V173" s="115">
        <v>34503021.816799998</v>
      </c>
      <c r="W173" s="116">
        <f t="shared" si="26"/>
        <v>229903967.50909999</v>
      </c>
    </row>
    <row r="174" spans="1:23" ht="25" customHeight="1" x14ac:dyDescent="0.3">
      <c r="A174" s="153"/>
      <c r="B174" s="150"/>
      <c r="C174" s="79">
        <v>19</v>
      </c>
      <c r="D174" s="83" t="s">
        <v>219</v>
      </c>
      <c r="E174" s="115">
        <v>109085315.1003</v>
      </c>
      <c r="F174" s="115">
        <v>0</v>
      </c>
      <c r="G174" s="115">
        <v>11508551.4815</v>
      </c>
      <c r="H174" s="115">
        <v>3257137.2116999999</v>
      </c>
      <c r="I174" s="115">
        <v>173351.00709999999</v>
      </c>
      <c r="J174" s="115">
        <v>26634012.247699998</v>
      </c>
      <c r="K174" s="116">
        <f t="shared" si="21"/>
        <v>150658367.0483</v>
      </c>
      <c r="L174" s="104"/>
      <c r="M174" s="155"/>
      <c r="N174" s="150"/>
      <c r="O174" s="107">
        <v>16</v>
      </c>
      <c r="P174" s="83" t="s">
        <v>596</v>
      </c>
      <c r="Q174" s="115">
        <v>108847271.8237</v>
      </c>
      <c r="R174" s="115">
        <v>0</v>
      </c>
      <c r="S174" s="115">
        <v>11483437.8051</v>
      </c>
      <c r="T174" s="115">
        <v>3250029.5674999999</v>
      </c>
      <c r="U174" s="115">
        <v>172972.7249</v>
      </c>
      <c r="V174" s="115">
        <v>33620397.586599998</v>
      </c>
      <c r="W174" s="116">
        <f t="shared" si="26"/>
        <v>157374109.50779998</v>
      </c>
    </row>
    <row r="175" spans="1:23" ht="25" customHeight="1" x14ac:dyDescent="0.3">
      <c r="A175" s="153"/>
      <c r="B175" s="150"/>
      <c r="C175" s="79">
        <v>20</v>
      </c>
      <c r="D175" s="83" t="s">
        <v>220</v>
      </c>
      <c r="E175" s="115">
        <v>129090649.2834</v>
      </c>
      <c r="F175" s="115">
        <v>0</v>
      </c>
      <c r="G175" s="115">
        <v>13619123.542800002</v>
      </c>
      <c r="H175" s="115">
        <v>3854468.9271999998</v>
      </c>
      <c r="I175" s="115">
        <v>205142.13159999999</v>
      </c>
      <c r="J175" s="115">
        <v>29017870.363200001</v>
      </c>
      <c r="K175" s="116">
        <f t="shared" si="21"/>
        <v>175787254.2482</v>
      </c>
      <c r="L175" s="104"/>
      <c r="M175" s="155"/>
      <c r="N175" s="150"/>
      <c r="O175" s="107">
        <v>17</v>
      </c>
      <c r="P175" s="83" t="s">
        <v>597</v>
      </c>
      <c r="Q175" s="115">
        <v>147738498.5869</v>
      </c>
      <c r="R175" s="115">
        <v>0</v>
      </c>
      <c r="S175" s="115">
        <v>15586480.3179</v>
      </c>
      <c r="T175" s="115">
        <v>4411268.0144999996</v>
      </c>
      <c r="U175" s="115">
        <v>234776.03289999999</v>
      </c>
      <c r="V175" s="115">
        <v>36445470.418899998</v>
      </c>
      <c r="W175" s="116">
        <f t="shared" si="26"/>
        <v>204416493.37110001</v>
      </c>
    </row>
    <row r="176" spans="1:23" ht="25" customHeight="1" x14ac:dyDescent="0.3">
      <c r="A176" s="153"/>
      <c r="B176" s="150"/>
      <c r="C176" s="79">
        <v>21</v>
      </c>
      <c r="D176" s="83" t="s">
        <v>221</v>
      </c>
      <c r="E176" s="115">
        <v>187986832.4152</v>
      </c>
      <c r="F176" s="115">
        <v>0</v>
      </c>
      <c r="G176" s="115">
        <v>19832698.257300001</v>
      </c>
      <c r="H176" s="115">
        <v>5613027.8086999999</v>
      </c>
      <c r="I176" s="115">
        <v>298735.96370000002</v>
      </c>
      <c r="J176" s="115">
        <v>53774009.306000002</v>
      </c>
      <c r="K176" s="116">
        <f t="shared" si="21"/>
        <v>267505303.75089997</v>
      </c>
      <c r="L176" s="104"/>
      <c r="M176" s="155"/>
      <c r="N176" s="150"/>
      <c r="O176" s="107">
        <v>18</v>
      </c>
      <c r="P176" s="83" t="s">
        <v>598</v>
      </c>
      <c r="Q176" s="115">
        <v>99794181.521400005</v>
      </c>
      <c r="R176" s="115">
        <v>0</v>
      </c>
      <c r="S176" s="115">
        <v>10528332.567400001</v>
      </c>
      <c r="T176" s="115">
        <v>2979716.7642999999</v>
      </c>
      <c r="U176" s="115">
        <v>158586.16589999999</v>
      </c>
      <c r="V176" s="115">
        <v>27271450.923900001</v>
      </c>
      <c r="W176" s="116">
        <f t="shared" si="26"/>
        <v>140732267.94290003</v>
      </c>
    </row>
    <row r="177" spans="1:23" ht="25" customHeight="1" x14ac:dyDescent="0.3">
      <c r="A177" s="153"/>
      <c r="B177" s="150"/>
      <c r="C177" s="79">
        <v>22</v>
      </c>
      <c r="D177" s="83" t="s">
        <v>222</v>
      </c>
      <c r="E177" s="115">
        <v>117390087.5038</v>
      </c>
      <c r="F177" s="115">
        <v>0</v>
      </c>
      <c r="G177" s="115">
        <v>12384708.832799999</v>
      </c>
      <c r="H177" s="115">
        <v>3505106.2733999998</v>
      </c>
      <c r="I177" s="115">
        <v>186548.38990000001</v>
      </c>
      <c r="J177" s="115">
        <v>28312641.071400002</v>
      </c>
      <c r="K177" s="116">
        <f t="shared" si="21"/>
        <v>161779092.0713</v>
      </c>
      <c r="L177" s="104"/>
      <c r="M177" s="155"/>
      <c r="N177" s="150"/>
      <c r="O177" s="107">
        <v>19</v>
      </c>
      <c r="P177" s="83" t="s">
        <v>599</v>
      </c>
      <c r="Q177" s="115">
        <v>114851609.02940001</v>
      </c>
      <c r="R177" s="115">
        <v>0</v>
      </c>
      <c r="S177" s="115">
        <v>12116898.1731</v>
      </c>
      <c r="T177" s="115">
        <v>3429310.8037</v>
      </c>
      <c r="U177" s="115">
        <v>182514.41159999999</v>
      </c>
      <c r="V177" s="115">
        <v>30806038.577399999</v>
      </c>
      <c r="W177" s="116">
        <f t="shared" si="26"/>
        <v>161386370.99519998</v>
      </c>
    </row>
    <row r="178" spans="1:23" ht="25" customHeight="1" x14ac:dyDescent="0.3">
      <c r="A178" s="153"/>
      <c r="B178" s="150"/>
      <c r="C178" s="79">
        <v>23</v>
      </c>
      <c r="D178" s="83" t="s">
        <v>223</v>
      </c>
      <c r="E178" s="115">
        <v>109315912.51809999</v>
      </c>
      <c r="F178" s="115">
        <v>0</v>
      </c>
      <c r="G178" s="115">
        <v>11532879.6164</v>
      </c>
      <c r="H178" s="115">
        <v>3264022.5329</v>
      </c>
      <c r="I178" s="115">
        <v>173717.45699999999</v>
      </c>
      <c r="J178" s="115">
        <v>27486962.4344</v>
      </c>
      <c r="K178" s="116">
        <f t="shared" si="21"/>
        <v>151773494.55880001</v>
      </c>
      <c r="L178" s="104"/>
      <c r="M178" s="155"/>
      <c r="N178" s="150"/>
      <c r="O178" s="107">
        <v>20</v>
      </c>
      <c r="P178" s="83" t="s">
        <v>600</v>
      </c>
      <c r="Q178" s="115">
        <v>132468468.3891</v>
      </c>
      <c r="R178" s="115">
        <v>0</v>
      </c>
      <c r="S178" s="115">
        <v>13975485.029599998</v>
      </c>
      <c r="T178" s="115">
        <v>3955325.9517999999</v>
      </c>
      <c r="U178" s="115">
        <v>210509.9333</v>
      </c>
      <c r="V178" s="115">
        <v>32354218.487799998</v>
      </c>
      <c r="W178" s="116">
        <f t="shared" si="26"/>
        <v>182964007.79159999</v>
      </c>
    </row>
    <row r="179" spans="1:23" ht="25" customHeight="1" x14ac:dyDescent="0.3">
      <c r="A179" s="153"/>
      <c r="B179" s="150"/>
      <c r="C179" s="79">
        <v>24</v>
      </c>
      <c r="D179" s="83" t="s">
        <v>224</v>
      </c>
      <c r="E179" s="115">
        <v>106702695.2502</v>
      </c>
      <c r="F179" s="115">
        <v>0</v>
      </c>
      <c r="G179" s="115">
        <v>11257183.979</v>
      </c>
      <c r="H179" s="115">
        <v>3185995.4657999999</v>
      </c>
      <c r="I179" s="115">
        <v>169564.70879999999</v>
      </c>
      <c r="J179" s="115">
        <v>27045228.259599999</v>
      </c>
      <c r="K179" s="116">
        <f t="shared" si="21"/>
        <v>148360667.66339999</v>
      </c>
      <c r="L179" s="104"/>
      <c r="M179" s="155"/>
      <c r="N179" s="150"/>
      <c r="O179" s="107">
        <v>21</v>
      </c>
      <c r="P179" s="83" t="s">
        <v>601</v>
      </c>
      <c r="Q179" s="115">
        <v>124617128.79520001</v>
      </c>
      <c r="R179" s="115">
        <v>0</v>
      </c>
      <c r="S179" s="115">
        <v>13147165.0506</v>
      </c>
      <c r="T179" s="115">
        <v>3720895.7689999999</v>
      </c>
      <c r="U179" s="115">
        <v>198033.1153</v>
      </c>
      <c r="V179" s="115">
        <v>31972676.519299999</v>
      </c>
      <c r="W179" s="116">
        <f t="shared" si="26"/>
        <v>173655899.24940002</v>
      </c>
    </row>
    <row r="180" spans="1:23" ht="25" customHeight="1" x14ac:dyDescent="0.3">
      <c r="A180" s="153"/>
      <c r="B180" s="150"/>
      <c r="C180" s="79">
        <v>25</v>
      </c>
      <c r="D180" s="83" t="s">
        <v>225</v>
      </c>
      <c r="E180" s="115">
        <v>122032543.2045</v>
      </c>
      <c r="F180" s="115">
        <v>0</v>
      </c>
      <c r="G180" s="115">
        <v>12874490.068600001</v>
      </c>
      <c r="H180" s="115">
        <v>3643723.6042999998</v>
      </c>
      <c r="I180" s="115">
        <v>193925.86660000001</v>
      </c>
      <c r="J180" s="115">
        <v>35305910.564599998</v>
      </c>
      <c r="K180" s="116">
        <f t="shared" si="21"/>
        <v>174050593.30860001</v>
      </c>
      <c r="L180" s="104"/>
      <c r="M180" s="155"/>
      <c r="N180" s="150"/>
      <c r="O180" s="107">
        <v>22</v>
      </c>
      <c r="P180" s="83" t="s">
        <v>602</v>
      </c>
      <c r="Q180" s="115">
        <v>147316539.85049999</v>
      </c>
      <c r="R180" s="115">
        <v>0</v>
      </c>
      <c r="S180" s="115">
        <v>15541963.4749</v>
      </c>
      <c r="T180" s="115">
        <v>4398668.9079999998</v>
      </c>
      <c r="U180" s="115">
        <v>234105.4846</v>
      </c>
      <c r="V180" s="115">
        <v>35826471.170199998</v>
      </c>
      <c r="W180" s="116">
        <f t="shared" si="26"/>
        <v>203317748.88819999</v>
      </c>
    </row>
    <row r="181" spans="1:23" ht="25" customHeight="1" x14ac:dyDescent="0.3">
      <c r="A181" s="153"/>
      <c r="B181" s="150"/>
      <c r="C181" s="79">
        <v>26</v>
      </c>
      <c r="D181" s="83" t="s">
        <v>226</v>
      </c>
      <c r="E181" s="115">
        <v>106076670.27590001</v>
      </c>
      <c r="F181" s="115">
        <v>0</v>
      </c>
      <c r="G181" s="115">
        <v>11191138.053199999</v>
      </c>
      <c r="H181" s="115">
        <v>3167303.2226</v>
      </c>
      <c r="I181" s="115">
        <v>168569.87220000001</v>
      </c>
      <c r="J181" s="115">
        <v>26392529.167199999</v>
      </c>
      <c r="K181" s="116">
        <f t="shared" si="21"/>
        <v>146996210.59110001</v>
      </c>
      <c r="L181" s="104"/>
      <c r="M181" s="155"/>
      <c r="N181" s="150"/>
      <c r="O181" s="107">
        <v>23</v>
      </c>
      <c r="P181" s="83" t="s">
        <v>603</v>
      </c>
      <c r="Q181" s="115">
        <v>107736284.80580001</v>
      </c>
      <c r="R181" s="115">
        <v>0</v>
      </c>
      <c r="S181" s="115">
        <v>11366228.1579</v>
      </c>
      <c r="T181" s="115">
        <v>3216857.0257999999</v>
      </c>
      <c r="U181" s="115">
        <v>171207.2194</v>
      </c>
      <c r="V181" s="115">
        <v>34604056.415700004</v>
      </c>
      <c r="W181" s="116">
        <f t="shared" si="26"/>
        <v>157094633.62460002</v>
      </c>
    </row>
    <row r="182" spans="1:23" ht="25" customHeight="1" x14ac:dyDescent="0.3">
      <c r="A182" s="153"/>
      <c r="B182" s="151"/>
      <c r="C182" s="79">
        <v>27</v>
      </c>
      <c r="D182" s="83" t="s">
        <v>227</v>
      </c>
      <c r="E182" s="115">
        <v>102880135.67569999</v>
      </c>
      <c r="F182" s="115">
        <v>0</v>
      </c>
      <c r="G182" s="115">
        <v>10853902.165999999</v>
      </c>
      <c r="H182" s="115">
        <v>3071859.1036</v>
      </c>
      <c r="I182" s="115">
        <v>163490.1556</v>
      </c>
      <c r="J182" s="115">
        <v>26556028.601599999</v>
      </c>
      <c r="K182" s="116">
        <f t="shared" si="21"/>
        <v>143525415.70249999</v>
      </c>
      <c r="L182" s="104"/>
      <c r="M182" s="155"/>
      <c r="N182" s="150"/>
      <c r="O182" s="107">
        <v>24</v>
      </c>
      <c r="P182" s="83" t="s">
        <v>604</v>
      </c>
      <c r="Q182" s="115">
        <v>87680235.134200007</v>
      </c>
      <c r="R182" s="115">
        <v>0</v>
      </c>
      <c r="S182" s="115">
        <v>9250305.5889999997</v>
      </c>
      <c r="T182" s="115">
        <v>2618011.0158000002</v>
      </c>
      <c r="U182" s="115">
        <v>139335.5013</v>
      </c>
      <c r="V182" s="115">
        <v>25965857.942400001</v>
      </c>
      <c r="W182" s="116">
        <f t="shared" si="26"/>
        <v>125653745.18270001</v>
      </c>
    </row>
    <row r="183" spans="1:23" ht="25" customHeight="1" x14ac:dyDescent="0.3">
      <c r="A183" s="1"/>
      <c r="B183" s="136" t="s">
        <v>819</v>
      </c>
      <c r="C183" s="137"/>
      <c r="D183" s="138"/>
      <c r="E183" s="117">
        <f>SUM(E156:E182)</f>
        <v>3178380417.2691994</v>
      </c>
      <c r="F183" s="117">
        <f t="shared" ref="F183:K183" si="27">SUM(F156:F182)</f>
        <v>0</v>
      </c>
      <c r="G183" s="117">
        <f t="shared" si="27"/>
        <v>335320612.36909997</v>
      </c>
      <c r="H183" s="117">
        <f t="shared" si="27"/>
        <v>94902060.104399994</v>
      </c>
      <c r="I183" s="117">
        <f t="shared" si="27"/>
        <v>5050867.2584000016</v>
      </c>
      <c r="J183" s="117">
        <f t="shared" si="27"/>
        <v>807179918.227</v>
      </c>
      <c r="K183" s="117">
        <f t="shared" si="27"/>
        <v>4420833875.2280998</v>
      </c>
      <c r="L183" s="104"/>
      <c r="M183" s="156"/>
      <c r="N183" s="151"/>
      <c r="O183" s="107">
        <v>25</v>
      </c>
      <c r="P183" s="83" t="s">
        <v>605</v>
      </c>
      <c r="Q183" s="115">
        <v>97736342.341700003</v>
      </c>
      <c r="R183" s="115">
        <f t="shared" ref="R183" si="28">SUM(R159:R182)</f>
        <v>0</v>
      </c>
      <c r="S183" s="115">
        <v>10311229.5768</v>
      </c>
      <c r="T183" s="115">
        <v>2918272.5216999999</v>
      </c>
      <c r="U183" s="115">
        <v>155315.98699999999</v>
      </c>
      <c r="V183" s="115">
        <v>25851512.23</v>
      </c>
      <c r="W183" s="116">
        <f t="shared" si="26"/>
        <v>136972672.65720001</v>
      </c>
    </row>
    <row r="184" spans="1:23" ht="25" customHeight="1" x14ac:dyDescent="0.3">
      <c r="A184" s="153">
        <v>9</v>
      </c>
      <c r="B184" s="149" t="s">
        <v>32</v>
      </c>
      <c r="C184" s="79">
        <v>1</v>
      </c>
      <c r="D184" s="83" t="s">
        <v>228</v>
      </c>
      <c r="E184" s="115">
        <v>109066607.87800001</v>
      </c>
      <c r="F184" s="115">
        <v>-2017457.56</v>
      </c>
      <c r="G184" s="115">
        <v>11506577.8608</v>
      </c>
      <c r="H184" s="115">
        <v>3256578.6398999998</v>
      </c>
      <c r="I184" s="115">
        <v>173321.2789</v>
      </c>
      <c r="J184" s="115">
        <v>30059338.6888</v>
      </c>
      <c r="K184" s="116">
        <f t="shared" si="21"/>
        <v>152044966.78639999</v>
      </c>
      <c r="L184" s="104"/>
      <c r="M184" s="105"/>
      <c r="N184" s="136" t="s">
        <v>837</v>
      </c>
      <c r="O184" s="137"/>
      <c r="P184" s="138"/>
      <c r="Q184" s="117">
        <f>SUM(Q159:Q183)</f>
        <v>2985814688.8151002</v>
      </c>
      <c r="R184" s="117">
        <f t="shared" ref="R184:W184" si="29">SUM(R159:R183)</f>
        <v>0</v>
      </c>
      <c r="S184" s="117">
        <f t="shared" si="29"/>
        <v>315004838.44999993</v>
      </c>
      <c r="T184" s="117">
        <f t="shared" si="29"/>
        <v>89152312.768600002</v>
      </c>
      <c r="U184" s="117">
        <f t="shared" si="29"/>
        <v>4744854.8227999993</v>
      </c>
      <c r="V184" s="117">
        <f t="shared" si="29"/>
        <v>770027528.20589983</v>
      </c>
      <c r="W184" s="117">
        <f t="shared" si="29"/>
        <v>4164744223.0624003</v>
      </c>
    </row>
    <row r="185" spans="1:23" ht="25" customHeight="1" x14ac:dyDescent="0.3">
      <c r="A185" s="153"/>
      <c r="B185" s="150"/>
      <c r="C185" s="79">
        <v>2</v>
      </c>
      <c r="D185" s="83" t="s">
        <v>229</v>
      </c>
      <c r="E185" s="115">
        <v>137095402.9675</v>
      </c>
      <c r="F185" s="115">
        <v>-2544453.37</v>
      </c>
      <c r="G185" s="115">
        <v>14463628.7797</v>
      </c>
      <c r="H185" s="115">
        <v>4093479.8432999998</v>
      </c>
      <c r="I185" s="115">
        <v>217862.74489999999</v>
      </c>
      <c r="J185" s="115">
        <v>30469905.3781</v>
      </c>
      <c r="K185" s="116">
        <f t="shared" si="21"/>
        <v>183795826.34349999</v>
      </c>
      <c r="L185" s="104"/>
      <c r="M185" s="154">
        <v>27</v>
      </c>
      <c r="N185" s="149" t="s">
        <v>50</v>
      </c>
      <c r="O185" s="107">
        <v>1</v>
      </c>
      <c r="P185" s="83" t="s">
        <v>606</v>
      </c>
      <c r="Q185" s="115">
        <v>109730033.1256</v>
      </c>
      <c r="R185" s="115">
        <v>-5788847.5199999996</v>
      </c>
      <c r="S185" s="115">
        <v>11576569.533</v>
      </c>
      <c r="T185" s="115">
        <v>3276387.6036999999</v>
      </c>
      <c r="U185" s="115">
        <v>174375.54939999999</v>
      </c>
      <c r="V185" s="115">
        <v>35812860.6263</v>
      </c>
      <c r="W185" s="116">
        <f t="shared" ref="W185:W204" si="30">SUM(Q185:V185)</f>
        <v>154781378.91799998</v>
      </c>
    </row>
    <row r="186" spans="1:23" ht="25" customHeight="1" x14ac:dyDescent="0.3">
      <c r="A186" s="153"/>
      <c r="B186" s="150"/>
      <c r="C186" s="79">
        <v>3</v>
      </c>
      <c r="D186" s="83" t="s">
        <v>230</v>
      </c>
      <c r="E186" s="115">
        <v>131240671.06119999</v>
      </c>
      <c r="F186" s="115">
        <v>-2434582.2599999998</v>
      </c>
      <c r="G186" s="115">
        <v>13845951.840300001</v>
      </c>
      <c r="H186" s="115">
        <v>3918665.6151999999</v>
      </c>
      <c r="I186" s="115">
        <v>208558.8008</v>
      </c>
      <c r="J186" s="115">
        <v>38279308.465899996</v>
      </c>
      <c r="K186" s="116">
        <f t="shared" si="21"/>
        <v>185058573.52340001</v>
      </c>
      <c r="L186" s="104"/>
      <c r="M186" s="155"/>
      <c r="N186" s="150"/>
      <c r="O186" s="107">
        <v>2</v>
      </c>
      <c r="P186" s="83" t="s">
        <v>607</v>
      </c>
      <c r="Q186" s="115">
        <v>113279469.30670001</v>
      </c>
      <c r="R186" s="115">
        <v>-5788847.5199999996</v>
      </c>
      <c r="S186" s="115">
        <v>11951036.701099999</v>
      </c>
      <c r="T186" s="115">
        <v>3382368.8777000001</v>
      </c>
      <c r="U186" s="115">
        <v>180016.07339999999</v>
      </c>
      <c r="V186" s="115">
        <v>38991229.893299997</v>
      </c>
      <c r="W186" s="116">
        <f t="shared" si="30"/>
        <v>161995273.33219999</v>
      </c>
    </row>
    <row r="187" spans="1:23" ht="25" customHeight="1" x14ac:dyDescent="0.3">
      <c r="A187" s="153"/>
      <c r="B187" s="150"/>
      <c r="C187" s="79">
        <v>4</v>
      </c>
      <c r="D187" s="83" t="s">
        <v>231</v>
      </c>
      <c r="E187" s="115">
        <v>84678779.0942</v>
      </c>
      <c r="F187" s="115">
        <v>-1558697.37</v>
      </c>
      <c r="G187" s="115">
        <v>8933650.5806999989</v>
      </c>
      <c r="H187" s="115">
        <v>2528391.6738</v>
      </c>
      <c r="I187" s="115">
        <v>134565.79029999999</v>
      </c>
      <c r="J187" s="115">
        <v>22759848.650400002</v>
      </c>
      <c r="K187" s="116">
        <f t="shared" si="21"/>
        <v>117476538.41939999</v>
      </c>
      <c r="L187" s="104"/>
      <c r="M187" s="155"/>
      <c r="N187" s="150"/>
      <c r="O187" s="107">
        <v>3</v>
      </c>
      <c r="P187" s="83" t="s">
        <v>608</v>
      </c>
      <c r="Q187" s="115">
        <v>174114294.3867</v>
      </c>
      <c r="R187" s="115">
        <v>-5788847.5199999996</v>
      </c>
      <c r="S187" s="115">
        <v>18369139.042799998</v>
      </c>
      <c r="T187" s="115">
        <v>5198812.9367000004</v>
      </c>
      <c r="U187" s="115">
        <v>276690.6642</v>
      </c>
      <c r="V187" s="115">
        <v>56931169.619800001</v>
      </c>
      <c r="W187" s="116">
        <f t="shared" si="30"/>
        <v>249101259.1302</v>
      </c>
    </row>
    <row r="188" spans="1:23" ht="25" customHeight="1" x14ac:dyDescent="0.3">
      <c r="A188" s="153"/>
      <c r="B188" s="150"/>
      <c r="C188" s="79">
        <v>5</v>
      </c>
      <c r="D188" s="83" t="s">
        <v>232</v>
      </c>
      <c r="E188" s="115">
        <v>101154864.02509999</v>
      </c>
      <c r="F188" s="115">
        <v>-1868649.67</v>
      </c>
      <c r="G188" s="115">
        <v>10671885.204399999</v>
      </c>
      <c r="H188" s="115">
        <v>3020344.8692000001</v>
      </c>
      <c r="I188" s="115">
        <v>160748.4705</v>
      </c>
      <c r="J188" s="115">
        <v>27528279.136399999</v>
      </c>
      <c r="K188" s="116">
        <f t="shared" si="21"/>
        <v>140667472.03560001</v>
      </c>
      <c r="L188" s="104"/>
      <c r="M188" s="155"/>
      <c r="N188" s="150"/>
      <c r="O188" s="107">
        <v>4</v>
      </c>
      <c r="P188" s="83" t="s">
        <v>609</v>
      </c>
      <c r="Q188" s="115">
        <v>114481610.212</v>
      </c>
      <c r="R188" s="115">
        <v>-5788847.5199999996</v>
      </c>
      <c r="S188" s="115">
        <v>12077863.125699999</v>
      </c>
      <c r="T188" s="115">
        <v>3418263.1488000001</v>
      </c>
      <c r="U188" s="115">
        <v>181926.4345</v>
      </c>
      <c r="V188" s="115">
        <v>34546486.730700001</v>
      </c>
      <c r="W188" s="116">
        <f t="shared" si="30"/>
        <v>158917302.13169998</v>
      </c>
    </row>
    <row r="189" spans="1:23" ht="25" customHeight="1" x14ac:dyDescent="0.3">
      <c r="A189" s="153"/>
      <c r="B189" s="150"/>
      <c r="C189" s="79">
        <v>6</v>
      </c>
      <c r="D189" s="83" t="s">
        <v>233</v>
      </c>
      <c r="E189" s="115">
        <v>116371168.0143</v>
      </c>
      <c r="F189" s="115">
        <v>-2154700.0699999998</v>
      </c>
      <c r="G189" s="115">
        <v>12277212.3528</v>
      </c>
      <c r="H189" s="115">
        <v>3474682.7412999999</v>
      </c>
      <c r="I189" s="115">
        <v>184929.19200000001</v>
      </c>
      <c r="J189" s="115">
        <v>31642452.1558</v>
      </c>
      <c r="K189" s="116">
        <f t="shared" si="21"/>
        <v>161795744.38620001</v>
      </c>
      <c r="L189" s="104"/>
      <c r="M189" s="155"/>
      <c r="N189" s="150"/>
      <c r="O189" s="107">
        <v>5</v>
      </c>
      <c r="P189" s="83" t="s">
        <v>610</v>
      </c>
      <c r="Q189" s="115">
        <v>102595976.5125</v>
      </c>
      <c r="R189" s="115">
        <v>-5788847.5199999996</v>
      </c>
      <c r="S189" s="115">
        <v>10823923.2421</v>
      </c>
      <c r="T189" s="115">
        <v>3063374.5024999999</v>
      </c>
      <c r="U189" s="115">
        <v>163038.58900000001</v>
      </c>
      <c r="V189" s="115">
        <v>33703925.705799997</v>
      </c>
      <c r="W189" s="116">
        <f t="shared" si="30"/>
        <v>144561391.03189999</v>
      </c>
    </row>
    <row r="190" spans="1:23" ht="25" customHeight="1" x14ac:dyDescent="0.3">
      <c r="A190" s="153"/>
      <c r="B190" s="150"/>
      <c r="C190" s="79">
        <v>7</v>
      </c>
      <c r="D190" s="83" t="s">
        <v>234</v>
      </c>
      <c r="E190" s="115">
        <v>133413407.82619999</v>
      </c>
      <c r="F190" s="115">
        <v>-2475446.61</v>
      </c>
      <c r="G190" s="115">
        <v>14075176.579700001</v>
      </c>
      <c r="H190" s="115">
        <v>3983540.5414</v>
      </c>
      <c r="I190" s="115">
        <v>212011.56719999999</v>
      </c>
      <c r="J190" s="115">
        <v>32743573.445999999</v>
      </c>
      <c r="K190" s="116">
        <f t="shared" si="21"/>
        <v>181952263.35049999</v>
      </c>
      <c r="L190" s="104"/>
      <c r="M190" s="155"/>
      <c r="N190" s="150"/>
      <c r="O190" s="107">
        <v>6</v>
      </c>
      <c r="P190" s="83" t="s">
        <v>611</v>
      </c>
      <c r="Q190" s="115">
        <v>78042172.978400007</v>
      </c>
      <c r="R190" s="115">
        <v>-5788847.5199999996</v>
      </c>
      <c r="S190" s="115">
        <v>8233485.5486000003</v>
      </c>
      <c r="T190" s="115">
        <v>2330231.7590999999</v>
      </c>
      <c r="U190" s="115">
        <v>124019.3446</v>
      </c>
      <c r="V190" s="115">
        <v>26321517.169500001</v>
      </c>
      <c r="W190" s="116">
        <f t="shared" si="30"/>
        <v>109262579.28020003</v>
      </c>
    </row>
    <row r="191" spans="1:23" ht="25" customHeight="1" x14ac:dyDescent="0.3">
      <c r="A191" s="153"/>
      <c r="B191" s="150"/>
      <c r="C191" s="79">
        <v>8</v>
      </c>
      <c r="D191" s="83" t="s">
        <v>235</v>
      </c>
      <c r="E191" s="115">
        <v>105683956.6647</v>
      </c>
      <c r="F191" s="115">
        <v>-1953847.98</v>
      </c>
      <c r="G191" s="115">
        <v>11149706.5844</v>
      </c>
      <c r="H191" s="115">
        <v>3155577.3352000001</v>
      </c>
      <c r="I191" s="115">
        <v>167945.79829999999</v>
      </c>
      <c r="J191" s="115">
        <v>32305345.613299999</v>
      </c>
      <c r="K191" s="116">
        <f t="shared" si="21"/>
        <v>150508684.01589999</v>
      </c>
      <c r="L191" s="104"/>
      <c r="M191" s="155"/>
      <c r="N191" s="150"/>
      <c r="O191" s="107">
        <v>7</v>
      </c>
      <c r="P191" s="83" t="s">
        <v>793</v>
      </c>
      <c r="Q191" s="115">
        <v>76026867.4956</v>
      </c>
      <c r="R191" s="115">
        <v>-5788847.5199999996</v>
      </c>
      <c r="S191" s="115">
        <v>8020869.8828999996</v>
      </c>
      <c r="T191" s="115">
        <v>2270057.514</v>
      </c>
      <c r="U191" s="115">
        <v>120816.7574</v>
      </c>
      <c r="V191" s="115">
        <v>26630270.072799999</v>
      </c>
      <c r="W191" s="116">
        <f t="shared" si="30"/>
        <v>107280034.2027</v>
      </c>
    </row>
    <row r="192" spans="1:23" ht="25" customHeight="1" x14ac:dyDescent="0.3">
      <c r="A192" s="153"/>
      <c r="B192" s="150"/>
      <c r="C192" s="79">
        <v>9</v>
      </c>
      <c r="D192" s="83" t="s">
        <v>236</v>
      </c>
      <c r="E192" s="115">
        <v>112646071.1726</v>
      </c>
      <c r="F192" s="115">
        <v>-2084922.28</v>
      </c>
      <c r="G192" s="115">
        <v>11884212.9033</v>
      </c>
      <c r="H192" s="115">
        <v>3363456.4821000001</v>
      </c>
      <c r="I192" s="115">
        <v>179009.51990000001</v>
      </c>
      <c r="J192" s="115">
        <v>33099986.6292</v>
      </c>
      <c r="K192" s="116">
        <f t="shared" si="21"/>
        <v>159087814.4271</v>
      </c>
      <c r="L192" s="104"/>
      <c r="M192" s="155"/>
      <c r="N192" s="150"/>
      <c r="O192" s="107">
        <v>8</v>
      </c>
      <c r="P192" s="83" t="s">
        <v>612</v>
      </c>
      <c r="Q192" s="115">
        <v>170715109.0332</v>
      </c>
      <c r="R192" s="115">
        <v>-5788847.5199999996</v>
      </c>
      <c r="S192" s="115">
        <v>18010523.407000002</v>
      </c>
      <c r="T192" s="115">
        <v>5097317.9453999996</v>
      </c>
      <c r="U192" s="115">
        <v>271288.90870000003</v>
      </c>
      <c r="V192" s="115">
        <v>56818966.671999998</v>
      </c>
      <c r="W192" s="116">
        <f t="shared" si="30"/>
        <v>245124358.44629997</v>
      </c>
    </row>
    <row r="193" spans="1:23" ht="25" customHeight="1" x14ac:dyDescent="0.3">
      <c r="A193" s="153"/>
      <c r="B193" s="150"/>
      <c r="C193" s="79">
        <v>10</v>
      </c>
      <c r="D193" s="83" t="s">
        <v>237</v>
      </c>
      <c r="E193" s="115">
        <v>88206263.699000001</v>
      </c>
      <c r="F193" s="115">
        <v>-1625005.68</v>
      </c>
      <c r="G193" s="115">
        <v>9305801.8471999988</v>
      </c>
      <c r="H193" s="115">
        <v>2633717.5038999999</v>
      </c>
      <c r="I193" s="115">
        <v>140171.43040000001</v>
      </c>
      <c r="J193" s="115">
        <v>25864325.003800001</v>
      </c>
      <c r="K193" s="116">
        <f t="shared" si="21"/>
        <v>124525273.80430001</v>
      </c>
      <c r="L193" s="104"/>
      <c r="M193" s="155"/>
      <c r="N193" s="150"/>
      <c r="O193" s="107">
        <v>9</v>
      </c>
      <c r="P193" s="83" t="s">
        <v>613</v>
      </c>
      <c r="Q193" s="115">
        <v>101596717.9428</v>
      </c>
      <c r="R193" s="115">
        <v>-5788847.5199999996</v>
      </c>
      <c r="S193" s="115">
        <v>10718500.9981</v>
      </c>
      <c r="T193" s="115">
        <v>3033538.0183999999</v>
      </c>
      <c r="U193" s="115">
        <v>161450.6349</v>
      </c>
      <c r="V193" s="115">
        <v>29895388.8411</v>
      </c>
      <c r="W193" s="116">
        <f t="shared" si="30"/>
        <v>139616748.91530001</v>
      </c>
    </row>
    <row r="194" spans="1:23" ht="25" customHeight="1" x14ac:dyDescent="0.3">
      <c r="A194" s="153"/>
      <c r="B194" s="150"/>
      <c r="C194" s="79">
        <v>11</v>
      </c>
      <c r="D194" s="83" t="s">
        <v>238</v>
      </c>
      <c r="E194" s="115">
        <v>120356203.06730001</v>
      </c>
      <c r="F194" s="115">
        <v>-2231802.6</v>
      </c>
      <c r="G194" s="115">
        <v>12697635.4044</v>
      </c>
      <c r="H194" s="115">
        <v>3593670.3975</v>
      </c>
      <c r="I194" s="115">
        <v>191261.94020000001</v>
      </c>
      <c r="J194" s="115">
        <v>31200912.777800001</v>
      </c>
      <c r="K194" s="116">
        <f t="shared" si="21"/>
        <v>165807880.98720002</v>
      </c>
      <c r="L194" s="104"/>
      <c r="M194" s="155"/>
      <c r="N194" s="150"/>
      <c r="O194" s="107">
        <v>10</v>
      </c>
      <c r="P194" s="83" t="s">
        <v>614</v>
      </c>
      <c r="Q194" s="115">
        <v>126935164.8316</v>
      </c>
      <c r="R194" s="115">
        <v>-5788847.5199999996</v>
      </c>
      <c r="S194" s="115">
        <v>13391718.930500001</v>
      </c>
      <c r="T194" s="115">
        <v>3790109.1313</v>
      </c>
      <c r="U194" s="115">
        <v>201716.78140000001</v>
      </c>
      <c r="V194" s="115">
        <v>41202692.854599997</v>
      </c>
      <c r="W194" s="116">
        <f t="shared" si="30"/>
        <v>179732555.00940001</v>
      </c>
    </row>
    <row r="195" spans="1:23" ht="25" customHeight="1" x14ac:dyDescent="0.3">
      <c r="A195" s="153"/>
      <c r="B195" s="150"/>
      <c r="C195" s="79">
        <v>12</v>
      </c>
      <c r="D195" s="83" t="s">
        <v>239</v>
      </c>
      <c r="E195" s="115">
        <v>103864974.3344</v>
      </c>
      <c r="F195" s="115">
        <v>-2540598.25</v>
      </c>
      <c r="G195" s="115">
        <v>10957803.102499999</v>
      </c>
      <c r="H195" s="115">
        <v>3101265.0290000001</v>
      </c>
      <c r="I195" s="115">
        <v>165055.19459999999</v>
      </c>
      <c r="J195" s="115">
        <v>27820604.1776</v>
      </c>
      <c r="K195" s="116">
        <f t="shared" si="21"/>
        <v>143369103.58809999</v>
      </c>
      <c r="L195" s="104"/>
      <c r="M195" s="155"/>
      <c r="N195" s="150"/>
      <c r="O195" s="107">
        <v>11</v>
      </c>
      <c r="P195" s="83" t="s">
        <v>615</v>
      </c>
      <c r="Q195" s="115">
        <v>97930535.215399995</v>
      </c>
      <c r="R195" s="115">
        <v>-5788847.5199999996</v>
      </c>
      <c r="S195" s="115">
        <v>10331717.0152</v>
      </c>
      <c r="T195" s="115">
        <v>2924070.8533999999</v>
      </c>
      <c r="U195" s="115">
        <v>155624.5852</v>
      </c>
      <c r="V195" s="115">
        <v>32741759.455200002</v>
      </c>
      <c r="W195" s="116">
        <f t="shared" si="30"/>
        <v>138294859.60440001</v>
      </c>
    </row>
    <row r="196" spans="1:23" ht="25" customHeight="1" x14ac:dyDescent="0.3">
      <c r="A196" s="153"/>
      <c r="B196" s="150"/>
      <c r="C196" s="79">
        <v>13</v>
      </c>
      <c r="D196" s="83" t="s">
        <v>240</v>
      </c>
      <c r="E196" s="115">
        <v>114474895.5732</v>
      </c>
      <c r="F196" s="115">
        <v>-2119233.0099999998</v>
      </c>
      <c r="G196" s="115">
        <v>12077154.7282</v>
      </c>
      <c r="H196" s="115">
        <v>3418062.6589000002</v>
      </c>
      <c r="I196" s="115">
        <v>181915.764</v>
      </c>
      <c r="J196" s="115">
        <v>31854196.260499999</v>
      </c>
      <c r="K196" s="116">
        <f t="shared" si="21"/>
        <v>159886991.97479999</v>
      </c>
      <c r="L196" s="104"/>
      <c r="M196" s="155"/>
      <c r="N196" s="150"/>
      <c r="O196" s="107">
        <v>12</v>
      </c>
      <c r="P196" s="83" t="s">
        <v>616</v>
      </c>
      <c r="Q196" s="115">
        <v>88475954.789700001</v>
      </c>
      <c r="R196" s="115">
        <v>-5788847.5199999996</v>
      </c>
      <c r="S196" s="115">
        <v>9334254.3827999998</v>
      </c>
      <c r="T196" s="115">
        <v>2641770.1083</v>
      </c>
      <c r="U196" s="115">
        <v>140600.00520000001</v>
      </c>
      <c r="V196" s="115">
        <v>30449845.4219</v>
      </c>
      <c r="W196" s="116">
        <f t="shared" si="30"/>
        <v>125253577.18790001</v>
      </c>
    </row>
    <row r="197" spans="1:23" ht="25" customHeight="1" x14ac:dyDescent="0.3">
      <c r="A197" s="153"/>
      <c r="B197" s="150"/>
      <c r="C197" s="79">
        <v>14</v>
      </c>
      <c r="D197" s="83" t="s">
        <v>241</v>
      </c>
      <c r="E197" s="115">
        <v>108377552.6638</v>
      </c>
      <c r="F197" s="115">
        <v>-2004350.13</v>
      </c>
      <c r="G197" s="115">
        <v>11433882.2152</v>
      </c>
      <c r="H197" s="115">
        <v>3236004.4005</v>
      </c>
      <c r="I197" s="115">
        <v>172226.2789</v>
      </c>
      <c r="J197" s="115">
        <v>31053062.018399999</v>
      </c>
      <c r="K197" s="116">
        <f t="shared" si="21"/>
        <v>152268377.44679999</v>
      </c>
      <c r="L197" s="104"/>
      <c r="M197" s="155"/>
      <c r="N197" s="150"/>
      <c r="O197" s="107">
        <v>13</v>
      </c>
      <c r="P197" s="83" t="s">
        <v>852</v>
      </c>
      <c r="Q197" s="115">
        <v>79783898.241799995</v>
      </c>
      <c r="R197" s="115">
        <v>-5788847.5199999996</v>
      </c>
      <c r="S197" s="115">
        <v>8417238.3740999997</v>
      </c>
      <c r="T197" s="115">
        <v>2382237.2757000001</v>
      </c>
      <c r="U197" s="115">
        <v>126787.17660000001</v>
      </c>
      <c r="V197" s="115">
        <v>27131741.928199999</v>
      </c>
      <c r="W197" s="116">
        <f t="shared" si="30"/>
        <v>112053055.47639999</v>
      </c>
    </row>
    <row r="198" spans="1:23" ht="25" customHeight="1" x14ac:dyDescent="0.3">
      <c r="A198" s="153"/>
      <c r="B198" s="150"/>
      <c r="C198" s="79">
        <v>15</v>
      </c>
      <c r="D198" s="83" t="s">
        <v>242</v>
      </c>
      <c r="E198" s="115">
        <v>122932137.2598</v>
      </c>
      <c r="F198" s="115">
        <v>-2278449.64</v>
      </c>
      <c r="G198" s="115">
        <v>12969397.6598</v>
      </c>
      <c r="H198" s="115">
        <v>3670584.2433000002</v>
      </c>
      <c r="I198" s="115">
        <v>195355.44070000001</v>
      </c>
      <c r="J198" s="115">
        <v>33152841.489999998</v>
      </c>
      <c r="K198" s="116">
        <f t="shared" si="21"/>
        <v>170641866.45359999</v>
      </c>
      <c r="L198" s="104"/>
      <c r="M198" s="155"/>
      <c r="N198" s="150"/>
      <c r="O198" s="107">
        <v>14</v>
      </c>
      <c r="P198" s="83" t="s">
        <v>617</v>
      </c>
      <c r="Q198" s="115">
        <v>91721723.126000002</v>
      </c>
      <c r="R198" s="115">
        <v>-5788847.5199999996</v>
      </c>
      <c r="S198" s="115">
        <v>9676684.4518999998</v>
      </c>
      <c r="T198" s="115">
        <v>2738684.2788999998</v>
      </c>
      <c r="U198" s="115">
        <v>145757.9608</v>
      </c>
      <c r="V198" s="115">
        <v>28078649.0973</v>
      </c>
      <c r="W198" s="116">
        <f t="shared" si="30"/>
        <v>126572651.39490002</v>
      </c>
    </row>
    <row r="199" spans="1:23" ht="25" customHeight="1" x14ac:dyDescent="0.3">
      <c r="A199" s="153"/>
      <c r="B199" s="150"/>
      <c r="C199" s="79">
        <v>16</v>
      </c>
      <c r="D199" s="83" t="s">
        <v>243</v>
      </c>
      <c r="E199" s="115">
        <v>115535120.1048</v>
      </c>
      <c r="F199" s="115">
        <v>-2139279.5699999998</v>
      </c>
      <c r="G199" s="115">
        <v>12189008.909499999</v>
      </c>
      <c r="H199" s="115">
        <v>3449719.5027000001</v>
      </c>
      <c r="I199" s="115">
        <v>183600.6012</v>
      </c>
      <c r="J199" s="115">
        <v>31818938.0425</v>
      </c>
      <c r="K199" s="116">
        <f t="shared" si="21"/>
        <v>161037107.5907</v>
      </c>
      <c r="L199" s="104"/>
      <c r="M199" s="155"/>
      <c r="N199" s="150"/>
      <c r="O199" s="107">
        <v>15</v>
      </c>
      <c r="P199" s="83" t="s">
        <v>618</v>
      </c>
      <c r="Q199" s="115">
        <v>96070996.485100001</v>
      </c>
      <c r="R199" s="115">
        <v>-5788847.5199999996</v>
      </c>
      <c r="S199" s="115">
        <v>10135534.814300001</v>
      </c>
      <c r="T199" s="115">
        <v>2868547.5888999999</v>
      </c>
      <c r="U199" s="115">
        <v>152669.5319</v>
      </c>
      <c r="V199" s="115">
        <v>32507613.7203</v>
      </c>
      <c r="W199" s="116">
        <f t="shared" si="30"/>
        <v>135946514.6205</v>
      </c>
    </row>
    <row r="200" spans="1:23" ht="25" customHeight="1" x14ac:dyDescent="0.3">
      <c r="A200" s="153"/>
      <c r="B200" s="150"/>
      <c r="C200" s="79">
        <v>17</v>
      </c>
      <c r="D200" s="83" t="s">
        <v>244</v>
      </c>
      <c r="E200" s="115">
        <v>115990585.7314</v>
      </c>
      <c r="F200" s="115">
        <v>-2147660.84</v>
      </c>
      <c r="G200" s="115">
        <v>12237060.744800001</v>
      </c>
      <c r="H200" s="115">
        <v>3463319.0787</v>
      </c>
      <c r="I200" s="115">
        <v>184324.39629999999</v>
      </c>
      <c r="J200" s="115">
        <v>33412960.129500002</v>
      </c>
      <c r="K200" s="116">
        <f t="shared" si="21"/>
        <v>163140589.24070001</v>
      </c>
      <c r="L200" s="104"/>
      <c r="M200" s="155"/>
      <c r="N200" s="150"/>
      <c r="O200" s="107">
        <v>16</v>
      </c>
      <c r="P200" s="83" t="s">
        <v>619</v>
      </c>
      <c r="Q200" s="115">
        <v>116486372.2129</v>
      </c>
      <c r="R200" s="115">
        <v>-5788847.5199999996</v>
      </c>
      <c r="S200" s="115">
        <v>12289366.4494</v>
      </c>
      <c r="T200" s="115">
        <v>3478122.58</v>
      </c>
      <c r="U200" s="115">
        <v>185112.26670000001</v>
      </c>
      <c r="V200" s="115">
        <v>37599926.3266</v>
      </c>
      <c r="W200" s="116">
        <f t="shared" si="30"/>
        <v>164250052.31560001</v>
      </c>
    </row>
    <row r="201" spans="1:23" ht="25" customHeight="1" x14ac:dyDescent="0.3">
      <c r="A201" s="153"/>
      <c r="B201" s="151"/>
      <c r="C201" s="79">
        <v>18</v>
      </c>
      <c r="D201" s="83" t="s">
        <v>245</v>
      </c>
      <c r="E201" s="115">
        <v>127913087.905</v>
      </c>
      <c r="F201" s="115">
        <v>-2372129.21</v>
      </c>
      <c r="G201" s="115">
        <v>13494890.2697</v>
      </c>
      <c r="H201" s="115">
        <v>3819308.5669</v>
      </c>
      <c r="I201" s="115">
        <v>203270.83069999999</v>
      </c>
      <c r="J201" s="115">
        <v>34347530.169</v>
      </c>
      <c r="K201" s="116">
        <f t="shared" ref="K201:K264" si="31">SUM(E201:J201)</f>
        <v>177405958.53130001</v>
      </c>
      <c r="L201" s="104"/>
      <c r="M201" s="155"/>
      <c r="N201" s="150"/>
      <c r="O201" s="107">
        <v>17</v>
      </c>
      <c r="P201" s="83" t="s">
        <v>853</v>
      </c>
      <c r="Q201" s="115">
        <v>97787983.140799999</v>
      </c>
      <c r="R201" s="115">
        <v>-5788847.5199999996</v>
      </c>
      <c r="S201" s="115">
        <v>10316677.7051</v>
      </c>
      <c r="T201" s="115">
        <v>2919814.4448000002</v>
      </c>
      <c r="U201" s="115">
        <v>155398.05100000001</v>
      </c>
      <c r="V201" s="115">
        <v>29846884.441799998</v>
      </c>
      <c r="W201" s="116">
        <f t="shared" si="30"/>
        <v>135237910.26350001</v>
      </c>
    </row>
    <row r="202" spans="1:23" ht="25" customHeight="1" x14ac:dyDescent="0.3">
      <c r="A202" s="1"/>
      <c r="B202" s="136" t="s">
        <v>820</v>
      </c>
      <c r="C202" s="137"/>
      <c r="D202" s="138"/>
      <c r="E202" s="117">
        <f>SUM(E184:E201)</f>
        <v>2049001749.0425</v>
      </c>
      <c r="F202" s="117">
        <f t="shared" ref="F202:K202" si="32">SUM(F184:F201)</f>
        <v>-38551266.100000001</v>
      </c>
      <c r="G202" s="117">
        <f t="shared" si="32"/>
        <v>216170637.56739998</v>
      </c>
      <c r="H202" s="117">
        <f t="shared" si="32"/>
        <v>61180369.122799993</v>
      </c>
      <c r="I202" s="117">
        <f t="shared" si="32"/>
        <v>3256135.0397999994</v>
      </c>
      <c r="J202" s="117">
        <f t="shared" si="32"/>
        <v>559413408.23300004</v>
      </c>
      <c r="K202" s="117">
        <f t="shared" si="32"/>
        <v>2850471032.9054999</v>
      </c>
      <c r="L202" s="104"/>
      <c r="M202" s="155"/>
      <c r="N202" s="150"/>
      <c r="O202" s="107">
        <v>18</v>
      </c>
      <c r="P202" s="83" t="s">
        <v>620</v>
      </c>
      <c r="Q202" s="115">
        <v>90883757.714399993</v>
      </c>
      <c r="R202" s="115">
        <v>-5788847.5199999996</v>
      </c>
      <c r="S202" s="115">
        <v>9588278.7112000007</v>
      </c>
      <c r="T202" s="115">
        <v>2713663.7862</v>
      </c>
      <c r="U202" s="115">
        <v>144426.32279999999</v>
      </c>
      <c r="V202" s="115">
        <v>30994497.2311</v>
      </c>
      <c r="W202" s="116">
        <f t="shared" si="30"/>
        <v>128535776.2457</v>
      </c>
    </row>
    <row r="203" spans="1:23" ht="25" customHeight="1" x14ac:dyDescent="0.3">
      <c r="A203" s="153">
        <v>10</v>
      </c>
      <c r="B203" s="149" t="s">
        <v>33</v>
      </c>
      <c r="C203" s="79">
        <v>1</v>
      </c>
      <c r="D203" s="83" t="s">
        <v>246</v>
      </c>
      <c r="E203" s="115">
        <v>89572570.731299996</v>
      </c>
      <c r="F203" s="115">
        <v>0</v>
      </c>
      <c r="G203" s="115">
        <v>9449947.8746999986</v>
      </c>
      <c r="H203" s="115">
        <v>2674513.5493999999</v>
      </c>
      <c r="I203" s="115">
        <v>142342.67310000001</v>
      </c>
      <c r="J203" s="115">
        <v>29952403.399700001</v>
      </c>
      <c r="K203" s="116">
        <f t="shared" si="31"/>
        <v>131791778.22819999</v>
      </c>
      <c r="L203" s="104"/>
      <c r="M203" s="155"/>
      <c r="N203" s="150"/>
      <c r="O203" s="107">
        <v>19</v>
      </c>
      <c r="P203" s="83" t="s">
        <v>854</v>
      </c>
      <c r="Q203" s="115">
        <v>86325228.2588</v>
      </c>
      <c r="R203" s="115">
        <v>-5788847.5199999996</v>
      </c>
      <c r="S203" s="115">
        <v>9107351.7334000003</v>
      </c>
      <c r="T203" s="115">
        <v>2577552.3774000001</v>
      </c>
      <c r="U203" s="115">
        <v>137182.21599999999</v>
      </c>
      <c r="V203" s="115">
        <v>27475947.846299998</v>
      </c>
      <c r="W203" s="116">
        <f t="shared" si="30"/>
        <v>119834414.91190001</v>
      </c>
    </row>
    <row r="204" spans="1:23" ht="25" customHeight="1" x14ac:dyDescent="0.3">
      <c r="A204" s="153"/>
      <c r="B204" s="150"/>
      <c r="C204" s="79">
        <v>2</v>
      </c>
      <c r="D204" s="83" t="s">
        <v>247</v>
      </c>
      <c r="E204" s="115">
        <v>97630548.119100004</v>
      </c>
      <c r="F204" s="115">
        <v>0</v>
      </c>
      <c r="G204" s="115">
        <v>10300068.237</v>
      </c>
      <c r="H204" s="115">
        <v>2915113.6519999998</v>
      </c>
      <c r="I204" s="115">
        <v>155147.8659</v>
      </c>
      <c r="J204" s="115">
        <v>32283017.060899999</v>
      </c>
      <c r="K204" s="116">
        <f t="shared" si="31"/>
        <v>143283894.93489999</v>
      </c>
      <c r="L204" s="104"/>
      <c r="M204" s="156"/>
      <c r="N204" s="151"/>
      <c r="O204" s="107">
        <v>20</v>
      </c>
      <c r="P204" s="83" t="s">
        <v>855</v>
      </c>
      <c r="Q204" s="115">
        <v>117085538.37180001</v>
      </c>
      <c r="R204" s="115">
        <v>-5788847.5199999996</v>
      </c>
      <c r="S204" s="115">
        <v>12352578.7577</v>
      </c>
      <c r="T204" s="115">
        <v>3496012.8560000001</v>
      </c>
      <c r="U204" s="115">
        <v>186064.421</v>
      </c>
      <c r="V204" s="115">
        <v>39194727.600699998</v>
      </c>
      <c r="W204" s="116">
        <f t="shared" si="30"/>
        <v>166526074.48720002</v>
      </c>
    </row>
    <row r="205" spans="1:23" ht="25" customHeight="1" x14ac:dyDescent="0.3">
      <c r="A205" s="153"/>
      <c r="B205" s="150"/>
      <c r="C205" s="79">
        <v>3</v>
      </c>
      <c r="D205" s="83" t="s">
        <v>248</v>
      </c>
      <c r="E205" s="115">
        <v>83458029.916700006</v>
      </c>
      <c r="F205" s="115">
        <v>0</v>
      </c>
      <c r="G205" s="115">
        <v>8804860.9747000001</v>
      </c>
      <c r="H205" s="115">
        <v>2491941.7853000001</v>
      </c>
      <c r="I205" s="115">
        <v>132625.85829999999</v>
      </c>
      <c r="J205" s="115">
        <v>28779272.231600001</v>
      </c>
      <c r="K205" s="116">
        <f t="shared" si="31"/>
        <v>123666730.76660001</v>
      </c>
      <c r="L205" s="104"/>
      <c r="M205" s="105"/>
      <c r="N205" s="136" t="s">
        <v>838</v>
      </c>
      <c r="O205" s="137"/>
      <c r="P205" s="138"/>
      <c r="Q205" s="117">
        <f>SUM(Q185:Q204)</f>
        <v>2130069403.3818002</v>
      </c>
      <c r="R205" s="117">
        <f t="shared" ref="R205:W205" si="33">SUM(R185:R204)</f>
        <v>-115776950.39999995</v>
      </c>
      <c r="S205" s="117">
        <f t="shared" si="33"/>
        <v>224723312.80689999</v>
      </c>
      <c r="T205" s="117">
        <f t="shared" si="33"/>
        <v>63600937.587200001</v>
      </c>
      <c r="U205" s="117">
        <f t="shared" si="33"/>
        <v>3384962.2747</v>
      </c>
      <c r="V205" s="117">
        <f t="shared" si="33"/>
        <v>696876101.25530005</v>
      </c>
      <c r="W205" s="117">
        <f t="shared" si="33"/>
        <v>3002877766.9059</v>
      </c>
    </row>
    <row r="206" spans="1:23" ht="25" customHeight="1" x14ac:dyDescent="0.3">
      <c r="A206" s="153"/>
      <c r="B206" s="150"/>
      <c r="C206" s="79">
        <v>4</v>
      </c>
      <c r="D206" s="83" t="s">
        <v>249</v>
      </c>
      <c r="E206" s="115">
        <v>119944279.83849999</v>
      </c>
      <c r="F206" s="115">
        <v>0</v>
      </c>
      <c r="G206" s="115">
        <v>12654177.312099999</v>
      </c>
      <c r="H206" s="115">
        <v>3581370.9374000002</v>
      </c>
      <c r="I206" s="115">
        <v>190607.33970000001</v>
      </c>
      <c r="J206" s="115">
        <v>36767368.902999997</v>
      </c>
      <c r="K206" s="116">
        <f t="shared" si="31"/>
        <v>173137804.33070001</v>
      </c>
      <c r="L206" s="104"/>
      <c r="M206" s="154">
        <v>28</v>
      </c>
      <c r="N206" s="149" t="s">
        <v>51</v>
      </c>
      <c r="O206" s="107">
        <v>1</v>
      </c>
      <c r="P206" s="83" t="s">
        <v>621</v>
      </c>
      <c r="Q206" s="115">
        <v>112861046.0724</v>
      </c>
      <c r="R206" s="115">
        <v>-2620951.4900000002</v>
      </c>
      <c r="S206" s="115">
        <v>11906892.8552</v>
      </c>
      <c r="T206" s="115">
        <v>3369875.3363999999</v>
      </c>
      <c r="U206" s="115">
        <v>179351.14350000001</v>
      </c>
      <c r="V206" s="115">
        <v>31517743.4652</v>
      </c>
      <c r="W206" s="116">
        <f t="shared" ref="W206:W223" si="34">SUM(Q206:V206)</f>
        <v>157213957.38270003</v>
      </c>
    </row>
    <row r="207" spans="1:23" ht="25" customHeight="1" x14ac:dyDescent="0.3">
      <c r="A207" s="153"/>
      <c r="B207" s="150"/>
      <c r="C207" s="79">
        <v>5</v>
      </c>
      <c r="D207" s="83" t="s">
        <v>250</v>
      </c>
      <c r="E207" s="115">
        <v>109130656.7076</v>
      </c>
      <c r="F207" s="115">
        <v>0</v>
      </c>
      <c r="G207" s="115">
        <v>11513335.042099999</v>
      </c>
      <c r="H207" s="115">
        <v>3258491.0496999999</v>
      </c>
      <c r="I207" s="115">
        <v>173423.06099999999</v>
      </c>
      <c r="J207" s="115">
        <v>36191160.014600001</v>
      </c>
      <c r="K207" s="116">
        <f t="shared" si="31"/>
        <v>160267065.875</v>
      </c>
      <c r="L207" s="104"/>
      <c r="M207" s="155"/>
      <c r="N207" s="150"/>
      <c r="O207" s="107">
        <v>2</v>
      </c>
      <c r="P207" s="83" t="s">
        <v>622</v>
      </c>
      <c r="Q207" s="115">
        <v>119388886.4725</v>
      </c>
      <c r="R207" s="115">
        <v>-2620951.4900000002</v>
      </c>
      <c r="S207" s="115">
        <v>12595583.0537</v>
      </c>
      <c r="T207" s="115">
        <v>3564787.6567000002</v>
      </c>
      <c r="U207" s="115">
        <v>189724.74609999999</v>
      </c>
      <c r="V207" s="115">
        <v>34010038.457500003</v>
      </c>
      <c r="W207" s="116">
        <f t="shared" si="34"/>
        <v>167128068.89649999</v>
      </c>
    </row>
    <row r="208" spans="1:23" ht="25" customHeight="1" x14ac:dyDescent="0.3">
      <c r="A208" s="153"/>
      <c r="B208" s="150"/>
      <c r="C208" s="79">
        <v>6</v>
      </c>
      <c r="D208" s="83" t="s">
        <v>251</v>
      </c>
      <c r="E208" s="115">
        <v>111786976.1189</v>
      </c>
      <c r="F208" s="115">
        <v>0</v>
      </c>
      <c r="G208" s="115">
        <v>11793577.975499999</v>
      </c>
      <c r="H208" s="115">
        <v>3337805.0874000001</v>
      </c>
      <c r="I208" s="115">
        <v>177644.30420000001</v>
      </c>
      <c r="J208" s="115">
        <v>36372970.346799999</v>
      </c>
      <c r="K208" s="116">
        <f t="shared" si="31"/>
        <v>163468973.8328</v>
      </c>
      <c r="L208" s="104"/>
      <c r="M208" s="155"/>
      <c r="N208" s="150"/>
      <c r="O208" s="107">
        <v>3</v>
      </c>
      <c r="P208" s="83" t="s">
        <v>623</v>
      </c>
      <c r="Q208" s="115">
        <v>121547713.4799</v>
      </c>
      <c r="R208" s="115">
        <v>-2620951.4900000002</v>
      </c>
      <c r="S208" s="115">
        <v>12823340.3071</v>
      </c>
      <c r="T208" s="115">
        <v>3629247.2566999998</v>
      </c>
      <c r="U208" s="115">
        <v>193155.408</v>
      </c>
      <c r="V208" s="115">
        <v>35029085.369099997</v>
      </c>
      <c r="W208" s="116">
        <f t="shared" si="34"/>
        <v>170601590.3308</v>
      </c>
    </row>
    <row r="209" spans="1:23" ht="25" customHeight="1" x14ac:dyDescent="0.3">
      <c r="A209" s="153"/>
      <c r="B209" s="150"/>
      <c r="C209" s="79">
        <v>7</v>
      </c>
      <c r="D209" s="83" t="s">
        <v>252</v>
      </c>
      <c r="E209" s="115">
        <v>118514822.0167</v>
      </c>
      <c r="F209" s="115">
        <v>0</v>
      </c>
      <c r="G209" s="115">
        <v>12503368.846999999</v>
      </c>
      <c r="H209" s="115">
        <v>3538689.2963</v>
      </c>
      <c r="I209" s="115">
        <v>188335.742</v>
      </c>
      <c r="J209" s="115">
        <v>35078545.714199997</v>
      </c>
      <c r="K209" s="116">
        <f t="shared" si="31"/>
        <v>169823761.6162</v>
      </c>
      <c r="L209" s="104"/>
      <c r="M209" s="155"/>
      <c r="N209" s="150"/>
      <c r="O209" s="107">
        <v>4</v>
      </c>
      <c r="P209" s="83" t="s">
        <v>856</v>
      </c>
      <c r="Q209" s="115">
        <v>90154024.558200002</v>
      </c>
      <c r="R209" s="115">
        <v>-2620951.4900000002</v>
      </c>
      <c r="S209" s="115">
        <v>9511291.5238999985</v>
      </c>
      <c r="T209" s="115">
        <v>2691874.9596000002</v>
      </c>
      <c r="U209" s="115">
        <v>143266.6802</v>
      </c>
      <c r="V209" s="115">
        <v>25480146.996399999</v>
      </c>
      <c r="W209" s="116">
        <f t="shared" si="34"/>
        <v>125359653.22830001</v>
      </c>
    </row>
    <row r="210" spans="1:23" ht="25" customHeight="1" x14ac:dyDescent="0.3">
      <c r="A210" s="153"/>
      <c r="B210" s="150"/>
      <c r="C210" s="79">
        <v>8</v>
      </c>
      <c r="D210" s="83" t="s">
        <v>253</v>
      </c>
      <c r="E210" s="115">
        <v>111464923.9554</v>
      </c>
      <c r="F210" s="115">
        <v>0</v>
      </c>
      <c r="G210" s="115">
        <v>11759601.3225</v>
      </c>
      <c r="H210" s="115">
        <v>3328189.0534999999</v>
      </c>
      <c r="I210" s="115">
        <v>177132.52059999999</v>
      </c>
      <c r="J210" s="115">
        <v>33710877.490699999</v>
      </c>
      <c r="K210" s="116">
        <f t="shared" si="31"/>
        <v>160440724.3427</v>
      </c>
      <c r="L210" s="104"/>
      <c r="M210" s="155"/>
      <c r="N210" s="150"/>
      <c r="O210" s="107">
        <v>5</v>
      </c>
      <c r="P210" s="83" t="s">
        <v>624</v>
      </c>
      <c r="Q210" s="115">
        <v>94470507.105100006</v>
      </c>
      <c r="R210" s="115">
        <v>-2620951.4900000002</v>
      </c>
      <c r="S210" s="115">
        <v>9966682.4403000008</v>
      </c>
      <c r="T210" s="115">
        <v>2820759.1812</v>
      </c>
      <c r="U210" s="115">
        <v>150126.14240000001</v>
      </c>
      <c r="V210" s="115">
        <v>28672281.902800001</v>
      </c>
      <c r="W210" s="116">
        <f t="shared" si="34"/>
        <v>133459405.2818</v>
      </c>
    </row>
    <row r="211" spans="1:23" ht="25" customHeight="1" x14ac:dyDescent="0.3">
      <c r="A211" s="153"/>
      <c r="B211" s="150"/>
      <c r="C211" s="79">
        <v>9</v>
      </c>
      <c r="D211" s="83" t="s">
        <v>254</v>
      </c>
      <c r="E211" s="115">
        <v>104880279.185</v>
      </c>
      <c r="F211" s="115">
        <v>0</v>
      </c>
      <c r="G211" s="115">
        <v>11064918.2366</v>
      </c>
      <c r="H211" s="115">
        <v>3131580.6329999999</v>
      </c>
      <c r="I211" s="115">
        <v>166668.64840000001</v>
      </c>
      <c r="J211" s="115">
        <v>32513591.521400001</v>
      </c>
      <c r="K211" s="116">
        <f t="shared" si="31"/>
        <v>151757038.22439998</v>
      </c>
      <c r="L211" s="104"/>
      <c r="M211" s="155"/>
      <c r="N211" s="150"/>
      <c r="O211" s="107">
        <v>6</v>
      </c>
      <c r="P211" s="83" t="s">
        <v>625</v>
      </c>
      <c r="Q211" s="115">
        <v>145178953.4896</v>
      </c>
      <c r="R211" s="115">
        <v>-2620951.4900000002</v>
      </c>
      <c r="S211" s="115">
        <v>15316447.119599998</v>
      </c>
      <c r="T211" s="115">
        <v>4334843.5244000005</v>
      </c>
      <c r="U211" s="115">
        <v>230708.57689999999</v>
      </c>
      <c r="V211" s="115">
        <v>43062829.420199998</v>
      </c>
      <c r="W211" s="116">
        <f t="shared" si="34"/>
        <v>205502830.64069998</v>
      </c>
    </row>
    <row r="212" spans="1:23" ht="25" customHeight="1" x14ac:dyDescent="0.3">
      <c r="A212" s="153"/>
      <c r="B212" s="150"/>
      <c r="C212" s="79">
        <v>10</v>
      </c>
      <c r="D212" s="83" t="s">
        <v>255</v>
      </c>
      <c r="E212" s="115">
        <v>117279560.9417</v>
      </c>
      <c r="F212" s="115">
        <v>0</v>
      </c>
      <c r="G212" s="115">
        <v>12373048.2291</v>
      </c>
      <c r="H212" s="115">
        <v>3501806.1025999999</v>
      </c>
      <c r="I212" s="115">
        <v>186372.74859999999</v>
      </c>
      <c r="J212" s="115">
        <v>37939136.493600003</v>
      </c>
      <c r="K212" s="116">
        <f t="shared" si="31"/>
        <v>171279924.5156</v>
      </c>
      <c r="L212" s="104"/>
      <c r="M212" s="155"/>
      <c r="N212" s="150"/>
      <c r="O212" s="107">
        <v>7</v>
      </c>
      <c r="P212" s="83" t="s">
        <v>626</v>
      </c>
      <c r="Q212" s="115">
        <v>102246861.3717</v>
      </c>
      <c r="R212" s="115">
        <v>-2620951.4900000002</v>
      </c>
      <c r="S212" s="115">
        <v>10787091.432399999</v>
      </c>
      <c r="T212" s="115">
        <v>3052950.4054</v>
      </c>
      <c r="U212" s="115">
        <v>162483.79879999999</v>
      </c>
      <c r="V212" s="115">
        <v>28505860.516600002</v>
      </c>
      <c r="W212" s="116">
        <f t="shared" si="34"/>
        <v>142134296.03490001</v>
      </c>
    </row>
    <row r="213" spans="1:23" ht="25" customHeight="1" x14ac:dyDescent="0.3">
      <c r="A213" s="153"/>
      <c r="B213" s="150"/>
      <c r="C213" s="79">
        <v>11</v>
      </c>
      <c r="D213" s="83" t="s">
        <v>256</v>
      </c>
      <c r="E213" s="115">
        <v>98550978.043899998</v>
      </c>
      <c r="F213" s="115">
        <v>0</v>
      </c>
      <c r="G213" s="115">
        <v>10397174.0222</v>
      </c>
      <c r="H213" s="115">
        <v>2942596.4213999999</v>
      </c>
      <c r="I213" s="115">
        <v>156610.55100000001</v>
      </c>
      <c r="J213" s="115">
        <v>29852407.717</v>
      </c>
      <c r="K213" s="116">
        <f t="shared" si="31"/>
        <v>141899766.75549999</v>
      </c>
      <c r="L213" s="104"/>
      <c r="M213" s="155"/>
      <c r="N213" s="150"/>
      <c r="O213" s="107">
        <v>8</v>
      </c>
      <c r="P213" s="83" t="s">
        <v>627</v>
      </c>
      <c r="Q213" s="115">
        <v>103014181.1112</v>
      </c>
      <c r="R213" s="115">
        <v>-2620951.4900000002</v>
      </c>
      <c r="S213" s="115">
        <v>10868044.0217</v>
      </c>
      <c r="T213" s="115">
        <v>3075861.5156</v>
      </c>
      <c r="U213" s="115">
        <v>163703.1715</v>
      </c>
      <c r="V213" s="115">
        <v>31577351.281199999</v>
      </c>
      <c r="W213" s="116">
        <f t="shared" si="34"/>
        <v>146078189.6112</v>
      </c>
    </row>
    <row r="214" spans="1:23" ht="25" customHeight="1" x14ac:dyDescent="0.3">
      <c r="A214" s="153"/>
      <c r="B214" s="150"/>
      <c r="C214" s="79">
        <v>12</v>
      </c>
      <c r="D214" s="83" t="s">
        <v>257</v>
      </c>
      <c r="E214" s="115">
        <v>101640429.4737</v>
      </c>
      <c r="F214" s="115">
        <v>0</v>
      </c>
      <c r="G214" s="115">
        <v>10723112.585099999</v>
      </c>
      <c r="H214" s="115">
        <v>3034843.1845</v>
      </c>
      <c r="I214" s="115">
        <v>161520.09830000001</v>
      </c>
      <c r="J214" s="115">
        <v>32849291.313200001</v>
      </c>
      <c r="K214" s="116">
        <f t="shared" si="31"/>
        <v>148409196.6548</v>
      </c>
      <c r="L214" s="104"/>
      <c r="M214" s="155"/>
      <c r="N214" s="150"/>
      <c r="O214" s="107">
        <v>9</v>
      </c>
      <c r="P214" s="83" t="s">
        <v>857</v>
      </c>
      <c r="Q214" s="115">
        <v>123848199.8809</v>
      </c>
      <c r="R214" s="115">
        <v>-2620951.4900000002</v>
      </c>
      <c r="S214" s="115">
        <v>13066042.692400001</v>
      </c>
      <c r="T214" s="115">
        <v>3697936.6110999999</v>
      </c>
      <c r="U214" s="115">
        <v>196811.18549999999</v>
      </c>
      <c r="V214" s="115">
        <v>35293944.063600004</v>
      </c>
      <c r="W214" s="116">
        <f t="shared" si="34"/>
        <v>173481982.94349998</v>
      </c>
    </row>
    <row r="215" spans="1:23" ht="25" customHeight="1" x14ac:dyDescent="0.3">
      <c r="A215" s="153"/>
      <c r="B215" s="150"/>
      <c r="C215" s="79">
        <v>13</v>
      </c>
      <c r="D215" s="83" t="s">
        <v>258</v>
      </c>
      <c r="E215" s="115">
        <v>93100439.895999998</v>
      </c>
      <c r="F215" s="115">
        <v>0</v>
      </c>
      <c r="G215" s="115">
        <v>9822139.7124000005</v>
      </c>
      <c r="H215" s="115">
        <v>2779850.8620000002</v>
      </c>
      <c r="I215" s="115">
        <v>147948.92430000001</v>
      </c>
      <c r="J215" s="115">
        <v>31596358.395799998</v>
      </c>
      <c r="K215" s="116">
        <f t="shared" si="31"/>
        <v>137446737.79050002</v>
      </c>
      <c r="L215" s="104"/>
      <c r="M215" s="155"/>
      <c r="N215" s="150"/>
      <c r="O215" s="107">
        <v>10</v>
      </c>
      <c r="P215" s="83" t="s">
        <v>858</v>
      </c>
      <c r="Q215" s="115">
        <v>134390495.03400001</v>
      </c>
      <c r="R215" s="115">
        <v>-2620951.4900000002</v>
      </c>
      <c r="S215" s="115">
        <v>14178259.7346</v>
      </c>
      <c r="T215" s="115">
        <v>4012715.0192</v>
      </c>
      <c r="U215" s="115">
        <v>213564.28810000001</v>
      </c>
      <c r="V215" s="115">
        <v>38998329.580899999</v>
      </c>
      <c r="W215" s="116">
        <f t="shared" si="34"/>
        <v>189172412.16680002</v>
      </c>
    </row>
    <row r="216" spans="1:23" ht="25" customHeight="1" x14ac:dyDescent="0.3">
      <c r="A216" s="153"/>
      <c r="B216" s="150"/>
      <c r="C216" s="79">
        <v>14</v>
      </c>
      <c r="D216" s="83" t="s">
        <v>259</v>
      </c>
      <c r="E216" s="115">
        <v>91179316.982800007</v>
      </c>
      <c r="F216" s="115">
        <v>0</v>
      </c>
      <c r="G216" s="115">
        <v>9619460.3516000006</v>
      </c>
      <c r="H216" s="115">
        <v>2722488.7787000001</v>
      </c>
      <c r="I216" s="115">
        <v>144896.0056</v>
      </c>
      <c r="J216" s="115">
        <v>30641010.032699998</v>
      </c>
      <c r="K216" s="116">
        <f t="shared" si="31"/>
        <v>134307172.1514</v>
      </c>
      <c r="L216" s="104"/>
      <c r="M216" s="155"/>
      <c r="N216" s="150"/>
      <c r="O216" s="107">
        <v>11</v>
      </c>
      <c r="P216" s="83" t="s">
        <v>859</v>
      </c>
      <c r="Q216" s="115">
        <v>102828790.1029</v>
      </c>
      <c r="R216" s="115">
        <v>-2620951.4900000002</v>
      </c>
      <c r="S216" s="115">
        <v>10848485.1842</v>
      </c>
      <c r="T216" s="115">
        <v>3070325.9955000002</v>
      </c>
      <c r="U216" s="115">
        <v>163408.5606</v>
      </c>
      <c r="V216" s="115">
        <v>30191112.431000002</v>
      </c>
      <c r="W216" s="116">
        <f t="shared" si="34"/>
        <v>144481170.78420001</v>
      </c>
    </row>
    <row r="217" spans="1:23" ht="25" customHeight="1" x14ac:dyDescent="0.3">
      <c r="A217" s="153"/>
      <c r="B217" s="150"/>
      <c r="C217" s="79">
        <v>15</v>
      </c>
      <c r="D217" s="83" t="s">
        <v>260</v>
      </c>
      <c r="E217" s="115">
        <v>98940075.636500001</v>
      </c>
      <c r="F217" s="115">
        <v>0</v>
      </c>
      <c r="G217" s="115">
        <v>10438223.999199999</v>
      </c>
      <c r="H217" s="115">
        <v>2954214.3393999999</v>
      </c>
      <c r="I217" s="115">
        <v>157228.87849999999</v>
      </c>
      <c r="J217" s="115">
        <v>32867342.481899999</v>
      </c>
      <c r="K217" s="116">
        <f t="shared" si="31"/>
        <v>145357085.3355</v>
      </c>
      <c r="L217" s="104"/>
      <c r="M217" s="155"/>
      <c r="N217" s="150"/>
      <c r="O217" s="107">
        <v>12</v>
      </c>
      <c r="P217" s="83" t="s">
        <v>860</v>
      </c>
      <c r="Q217" s="115">
        <v>106434538.0125</v>
      </c>
      <c r="R217" s="115">
        <v>-2620951.4900000002</v>
      </c>
      <c r="S217" s="115">
        <v>11228893.265800001</v>
      </c>
      <c r="T217" s="115">
        <v>3177988.6601</v>
      </c>
      <c r="U217" s="115">
        <v>169138.57139999999</v>
      </c>
      <c r="V217" s="115">
        <v>31352880.453299999</v>
      </c>
      <c r="W217" s="116">
        <f t="shared" si="34"/>
        <v>149742487.47310001</v>
      </c>
    </row>
    <row r="218" spans="1:23" ht="25" customHeight="1" x14ac:dyDescent="0.3">
      <c r="A218" s="153"/>
      <c r="B218" s="150"/>
      <c r="C218" s="79">
        <v>16</v>
      </c>
      <c r="D218" s="83" t="s">
        <v>261</v>
      </c>
      <c r="E218" s="115">
        <v>81708928.560599998</v>
      </c>
      <c r="F218" s="115">
        <v>0</v>
      </c>
      <c r="G218" s="115">
        <v>8620329.9681000002</v>
      </c>
      <c r="H218" s="115">
        <v>2439716.0287000001</v>
      </c>
      <c r="I218" s="115">
        <v>129846.30469999999</v>
      </c>
      <c r="J218" s="115">
        <v>27549649.995999999</v>
      </c>
      <c r="K218" s="116">
        <f t="shared" si="31"/>
        <v>120448470.8581</v>
      </c>
      <c r="L218" s="104"/>
      <c r="M218" s="155"/>
      <c r="N218" s="150"/>
      <c r="O218" s="107">
        <v>13</v>
      </c>
      <c r="P218" s="83" t="s">
        <v>861</v>
      </c>
      <c r="Q218" s="115">
        <v>98911360.784099996</v>
      </c>
      <c r="R218" s="115">
        <v>-2620951.4900000002</v>
      </c>
      <c r="S218" s="115">
        <v>10435194.5689</v>
      </c>
      <c r="T218" s="115">
        <v>2953356.9534999998</v>
      </c>
      <c r="U218" s="115">
        <v>157183.24679999999</v>
      </c>
      <c r="V218" s="115">
        <v>29553997.0814</v>
      </c>
      <c r="W218" s="116">
        <f t="shared" si="34"/>
        <v>139390141.14470002</v>
      </c>
    </row>
    <row r="219" spans="1:23" ht="25" customHeight="1" x14ac:dyDescent="0.3">
      <c r="A219" s="153"/>
      <c r="B219" s="150"/>
      <c r="C219" s="79">
        <v>17</v>
      </c>
      <c r="D219" s="83" t="s">
        <v>262</v>
      </c>
      <c r="E219" s="115">
        <v>102918712.25120001</v>
      </c>
      <c r="F219" s="115">
        <v>0</v>
      </c>
      <c r="G219" s="115">
        <v>10857972.012600001</v>
      </c>
      <c r="H219" s="115">
        <v>3073010.9470000002</v>
      </c>
      <c r="I219" s="115">
        <v>163551.45879999999</v>
      </c>
      <c r="J219" s="115">
        <v>34314357.928900003</v>
      </c>
      <c r="K219" s="116">
        <f t="shared" si="31"/>
        <v>151327604.59850001</v>
      </c>
      <c r="L219" s="104"/>
      <c r="M219" s="155"/>
      <c r="N219" s="150"/>
      <c r="O219" s="107">
        <v>14</v>
      </c>
      <c r="P219" s="83" t="s">
        <v>628</v>
      </c>
      <c r="Q219" s="115">
        <v>123702154.0844</v>
      </c>
      <c r="R219" s="115">
        <v>-2620951.4900000002</v>
      </c>
      <c r="S219" s="115">
        <v>13050634.793</v>
      </c>
      <c r="T219" s="115">
        <v>3693575.8848000001</v>
      </c>
      <c r="U219" s="115">
        <v>196579.09940000001</v>
      </c>
      <c r="V219" s="115">
        <v>35085251.775200002</v>
      </c>
      <c r="W219" s="116">
        <f t="shared" si="34"/>
        <v>173107244.14680001</v>
      </c>
    </row>
    <row r="220" spans="1:23" ht="25" customHeight="1" x14ac:dyDescent="0.3">
      <c r="A220" s="153"/>
      <c r="B220" s="150"/>
      <c r="C220" s="79">
        <v>18</v>
      </c>
      <c r="D220" s="83" t="s">
        <v>263</v>
      </c>
      <c r="E220" s="115">
        <v>108208367.0351</v>
      </c>
      <c r="F220" s="115">
        <v>0</v>
      </c>
      <c r="G220" s="115">
        <v>11416033.052699998</v>
      </c>
      <c r="H220" s="115">
        <v>3230952.7508</v>
      </c>
      <c r="I220" s="115">
        <v>171957.42060000001</v>
      </c>
      <c r="J220" s="115">
        <v>32462035.305799998</v>
      </c>
      <c r="K220" s="116">
        <f t="shared" si="31"/>
        <v>155489345.565</v>
      </c>
      <c r="L220" s="104"/>
      <c r="M220" s="155"/>
      <c r="N220" s="150"/>
      <c r="O220" s="107">
        <v>15</v>
      </c>
      <c r="P220" s="83" t="s">
        <v>629</v>
      </c>
      <c r="Q220" s="115">
        <v>82097221.409899995</v>
      </c>
      <c r="R220" s="115">
        <v>-2620951.4900000002</v>
      </c>
      <c r="S220" s="115">
        <v>8661295.0443000011</v>
      </c>
      <c r="T220" s="115">
        <v>2451309.9182000002</v>
      </c>
      <c r="U220" s="115">
        <v>130463.35340000001</v>
      </c>
      <c r="V220" s="115">
        <v>24982246.415399998</v>
      </c>
      <c r="W220" s="116">
        <f t="shared" si="34"/>
        <v>115701584.65120001</v>
      </c>
    </row>
    <row r="221" spans="1:23" ht="25" customHeight="1" x14ac:dyDescent="0.3">
      <c r="A221" s="153"/>
      <c r="B221" s="150"/>
      <c r="C221" s="79">
        <v>19</v>
      </c>
      <c r="D221" s="83" t="s">
        <v>264</v>
      </c>
      <c r="E221" s="115">
        <v>141316977.79319999</v>
      </c>
      <c r="F221" s="115">
        <v>0</v>
      </c>
      <c r="G221" s="115">
        <v>14909006.8873</v>
      </c>
      <c r="H221" s="115">
        <v>4219530.2511</v>
      </c>
      <c r="I221" s="115">
        <v>224571.38620000001</v>
      </c>
      <c r="J221" s="115">
        <v>43998355.405500002</v>
      </c>
      <c r="K221" s="116">
        <f t="shared" si="31"/>
        <v>204668441.72329998</v>
      </c>
      <c r="L221" s="104"/>
      <c r="M221" s="155"/>
      <c r="N221" s="150"/>
      <c r="O221" s="107">
        <v>16</v>
      </c>
      <c r="P221" s="83" t="s">
        <v>630</v>
      </c>
      <c r="Q221" s="115">
        <v>135684361.09509999</v>
      </c>
      <c r="R221" s="115">
        <v>-2620951.4900000002</v>
      </c>
      <c r="S221" s="115">
        <v>14314763.205899999</v>
      </c>
      <c r="T221" s="115">
        <v>4051348.0770999999</v>
      </c>
      <c r="U221" s="115">
        <v>215620.41260000001</v>
      </c>
      <c r="V221" s="115">
        <v>38547504.889399998</v>
      </c>
      <c r="W221" s="116">
        <f t="shared" si="34"/>
        <v>190192646.19010001</v>
      </c>
    </row>
    <row r="222" spans="1:23" ht="25" customHeight="1" x14ac:dyDescent="0.3">
      <c r="A222" s="153"/>
      <c r="B222" s="150"/>
      <c r="C222" s="79">
        <v>20</v>
      </c>
      <c r="D222" s="83" t="s">
        <v>265</v>
      </c>
      <c r="E222" s="115">
        <v>112024151.97840001</v>
      </c>
      <c r="F222" s="115">
        <v>0</v>
      </c>
      <c r="G222" s="115">
        <v>11818600.1391</v>
      </c>
      <c r="H222" s="115">
        <v>3344886.8317999998</v>
      </c>
      <c r="I222" s="115">
        <v>178021.20800000001</v>
      </c>
      <c r="J222" s="115">
        <v>37021254.045299999</v>
      </c>
      <c r="K222" s="116">
        <f t="shared" si="31"/>
        <v>164386914.2026</v>
      </c>
      <c r="L222" s="104"/>
      <c r="M222" s="155"/>
      <c r="N222" s="150"/>
      <c r="O222" s="107">
        <v>17</v>
      </c>
      <c r="P222" s="83" t="s">
        <v>631</v>
      </c>
      <c r="Q222" s="115">
        <v>109324784.90019999</v>
      </c>
      <c r="R222" s="115">
        <v>-2620951.4900000002</v>
      </c>
      <c r="S222" s="115">
        <v>11533815.6567</v>
      </c>
      <c r="T222" s="115">
        <v>3264287.45</v>
      </c>
      <c r="U222" s="115">
        <v>173731.5564</v>
      </c>
      <c r="V222" s="115">
        <v>29536790.032099999</v>
      </c>
      <c r="W222" s="116">
        <f t="shared" si="34"/>
        <v>151212458.1054</v>
      </c>
    </row>
    <row r="223" spans="1:23" ht="25" customHeight="1" x14ac:dyDescent="0.3">
      <c r="A223" s="153"/>
      <c r="B223" s="150"/>
      <c r="C223" s="79">
        <v>21</v>
      </c>
      <c r="D223" s="83" t="s">
        <v>266</v>
      </c>
      <c r="E223" s="115">
        <v>88845100.744399995</v>
      </c>
      <c r="F223" s="115">
        <v>0</v>
      </c>
      <c r="G223" s="115">
        <v>9373199.4527000003</v>
      </c>
      <c r="H223" s="115">
        <v>2652792.2979000001</v>
      </c>
      <c r="I223" s="115">
        <v>141186.62700000001</v>
      </c>
      <c r="J223" s="115">
        <v>30970476.327399999</v>
      </c>
      <c r="K223" s="116">
        <f t="shared" si="31"/>
        <v>131982755.44940001</v>
      </c>
      <c r="L223" s="104"/>
      <c r="M223" s="156"/>
      <c r="N223" s="151"/>
      <c r="O223" s="107">
        <v>18</v>
      </c>
      <c r="P223" s="83" t="s">
        <v>632</v>
      </c>
      <c r="Q223" s="115">
        <v>128266937.6082</v>
      </c>
      <c r="R223" s="115">
        <v>-2620951.4900000002</v>
      </c>
      <c r="S223" s="115">
        <v>13532221.578000002</v>
      </c>
      <c r="T223" s="115">
        <v>3829874.0315</v>
      </c>
      <c r="U223" s="115">
        <v>203833.1447</v>
      </c>
      <c r="V223" s="115">
        <v>34340803.397399999</v>
      </c>
      <c r="W223" s="116">
        <f t="shared" si="34"/>
        <v>177552718.26980001</v>
      </c>
    </row>
    <row r="224" spans="1:23" ht="25" customHeight="1" x14ac:dyDescent="0.3">
      <c r="A224" s="153"/>
      <c r="B224" s="150"/>
      <c r="C224" s="79">
        <v>22</v>
      </c>
      <c r="D224" s="83" t="s">
        <v>267</v>
      </c>
      <c r="E224" s="115">
        <v>104391810.3794</v>
      </c>
      <c r="F224" s="115">
        <v>0</v>
      </c>
      <c r="G224" s="115">
        <v>11013384.5503</v>
      </c>
      <c r="H224" s="115">
        <v>3116995.6274999999</v>
      </c>
      <c r="I224" s="115">
        <v>165892.4068</v>
      </c>
      <c r="J224" s="115">
        <v>35585991.337700002</v>
      </c>
      <c r="K224" s="116">
        <f t="shared" si="31"/>
        <v>154274074.3017</v>
      </c>
      <c r="L224" s="104"/>
      <c r="M224" s="105"/>
      <c r="N224" s="136" t="s">
        <v>839</v>
      </c>
      <c r="O224" s="137"/>
      <c r="P224" s="138"/>
      <c r="Q224" s="117">
        <f>SUM(Q206:Q223)</f>
        <v>2034351016.5727999</v>
      </c>
      <c r="R224" s="117">
        <f t="shared" ref="R224:W224" si="35">SUM(R206:R223)</f>
        <v>-47177126.820000023</v>
      </c>
      <c r="S224" s="117">
        <f t="shared" si="35"/>
        <v>214624978.47770005</v>
      </c>
      <c r="T224" s="117">
        <f t="shared" si="35"/>
        <v>60742918.436999999</v>
      </c>
      <c r="U224" s="117">
        <f t="shared" si="35"/>
        <v>3232853.0862999996</v>
      </c>
      <c r="V224" s="117">
        <f t="shared" si="35"/>
        <v>585738197.52869999</v>
      </c>
      <c r="W224" s="117">
        <f t="shared" si="35"/>
        <v>2851512837.2825003</v>
      </c>
    </row>
    <row r="225" spans="1:23" ht="25" customHeight="1" x14ac:dyDescent="0.3">
      <c r="A225" s="153"/>
      <c r="B225" s="150"/>
      <c r="C225" s="79">
        <v>23</v>
      </c>
      <c r="D225" s="83" t="s">
        <v>268</v>
      </c>
      <c r="E225" s="115">
        <v>129729003.6592</v>
      </c>
      <c r="F225" s="115">
        <v>0</v>
      </c>
      <c r="G225" s="115">
        <v>13686470.226300001</v>
      </c>
      <c r="H225" s="115">
        <v>3873529.3092999998</v>
      </c>
      <c r="I225" s="115">
        <v>206156.5612</v>
      </c>
      <c r="J225" s="115">
        <v>42854833.3486</v>
      </c>
      <c r="K225" s="116">
        <f t="shared" si="31"/>
        <v>190349993.10460001</v>
      </c>
      <c r="L225" s="104"/>
      <c r="M225" s="154">
        <v>29</v>
      </c>
      <c r="N225" s="149" t="s">
        <v>52</v>
      </c>
      <c r="O225" s="107">
        <v>1</v>
      </c>
      <c r="P225" s="83" t="s">
        <v>633</v>
      </c>
      <c r="Q225" s="115">
        <v>80160836.127100006</v>
      </c>
      <c r="R225" s="115">
        <v>-2734288.18</v>
      </c>
      <c r="S225" s="115">
        <v>8457005.4963000007</v>
      </c>
      <c r="T225" s="115">
        <v>2393492.1216000002</v>
      </c>
      <c r="U225" s="115">
        <v>127386.1808</v>
      </c>
      <c r="V225" s="115">
        <v>24737457.8717</v>
      </c>
      <c r="W225" s="116">
        <f t="shared" ref="W225:W254" si="36">SUM(Q225:V225)</f>
        <v>113141889.61750001</v>
      </c>
    </row>
    <row r="226" spans="1:23" ht="25" customHeight="1" x14ac:dyDescent="0.3">
      <c r="A226" s="153"/>
      <c r="B226" s="150"/>
      <c r="C226" s="79">
        <v>24</v>
      </c>
      <c r="D226" s="83" t="s">
        <v>269</v>
      </c>
      <c r="E226" s="115">
        <v>106759367.8195</v>
      </c>
      <c r="F226" s="115">
        <v>0</v>
      </c>
      <c r="G226" s="115">
        <v>11263162.9615</v>
      </c>
      <c r="H226" s="115">
        <v>3187687.6305999998</v>
      </c>
      <c r="I226" s="115">
        <v>169654.769</v>
      </c>
      <c r="J226" s="115">
        <v>32068480.868999999</v>
      </c>
      <c r="K226" s="116">
        <f t="shared" si="31"/>
        <v>153448354.04960001</v>
      </c>
      <c r="L226" s="104"/>
      <c r="M226" s="155"/>
      <c r="N226" s="150"/>
      <c r="O226" s="107">
        <v>2</v>
      </c>
      <c r="P226" s="83" t="s">
        <v>634</v>
      </c>
      <c r="Q226" s="115">
        <v>80385698.366099998</v>
      </c>
      <c r="R226" s="115">
        <v>-2734288.18</v>
      </c>
      <c r="S226" s="115">
        <v>8480728.5670999996</v>
      </c>
      <c r="T226" s="115">
        <v>2400206.1982</v>
      </c>
      <c r="U226" s="115">
        <v>127743.51669999999</v>
      </c>
      <c r="V226" s="115">
        <v>24246959.568500001</v>
      </c>
      <c r="W226" s="116">
        <f t="shared" si="36"/>
        <v>112907048.03659999</v>
      </c>
    </row>
    <row r="227" spans="1:23" ht="25" customHeight="1" x14ac:dyDescent="0.3">
      <c r="A227" s="153"/>
      <c r="B227" s="151"/>
      <c r="C227" s="79">
        <v>25</v>
      </c>
      <c r="D227" s="83" t="s">
        <v>270</v>
      </c>
      <c r="E227" s="115">
        <v>102525561.7542</v>
      </c>
      <c r="F227" s="115">
        <v>0</v>
      </c>
      <c r="G227" s="115">
        <v>10816494.452300001</v>
      </c>
      <c r="H227" s="115">
        <v>3061272.0148</v>
      </c>
      <c r="I227" s="115">
        <v>162926.6906</v>
      </c>
      <c r="J227" s="115">
        <v>30729642.569600001</v>
      </c>
      <c r="K227" s="116">
        <f t="shared" si="31"/>
        <v>147295897.48149997</v>
      </c>
      <c r="L227" s="104"/>
      <c r="M227" s="155"/>
      <c r="N227" s="150"/>
      <c r="O227" s="107">
        <v>3</v>
      </c>
      <c r="P227" s="83" t="s">
        <v>862</v>
      </c>
      <c r="Q227" s="115">
        <v>100147077.4594</v>
      </c>
      <c r="R227" s="115">
        <v>-2734288.18</v>
      </c>
      <c r="S227" s="115">
        <v>10565563.253</v>
      </c>
      <c r="T227" s="115">
        <v>2990253.7508</v>
      </c>
      <c r="U227" s="115">
        <v>159146.96419999999</v>
      </c>
      <c r="V227" s="115">
        <v>29555107.0119</v>
      </c>
      <c r="W227" s="116">
        <f t="shared" si="36"/>
        <v>140682860.25929999</v>
      </c>
    </row>
    <row r="228" spans="1:23" ht="25" customHeight="1" x14ac:dyDescent="0.3">
      <c r="A228" s="1"/>
      <c r="B228" s="136" t="s">
        <v>821</v>
      </c>
      <c r="C228" s="137"/>
      <c r="D228" s="138"/>
      <c r="E228" s="117">
        <f>SUM(E203:E227)</f>
        <v>2625501869.5389996</v>
      </c>
      <c r="F228" s="117">
        <f t="shared" ref="F228:K228" si="37">SUM(F203:F227)</f>
        <v>0</v>
      </c>
      <c r="G228" s="117">
        <f t="shared" si="37"/>
        <v>276991668.42469996</v>
      </c>
      <c r="H228" s="117">
        <f t="shared" si="37"/>
        <v>78393868.422100022</v>
      </c>
      <c r="I228" s="117">
        <f t="shared" si="37"/>
        <v>4172270.0523999995</v>
      </c>
      <c r="J228" s="117">
        <f t="shared" si="37"/>
        <v>844949830.25089991</v>
      </c>
      <c r="K228" s="117">
        <f t="shared" si="37"/>
        <v>3830009506.6891007</v>
      </c>
      <c r="L228" s="104"/>
      <c r="M228" s="155"/>
      <c r="N228" s="150"/>
      <c r="O228" s="107">
        <v>4</v>
      </c>
      <c r="P228" s="83" t="s">
        <v>863</v>
      </c>
      <c r="Q228" s="115">
        <v>88527802.900800005</v>
      </c>
      <c r="R228" s="115">
        <v>-2734288.18</v>
      </c>
      <c r="S228" s="115">
        <v>9339724.3826000001</v>
      </c>
      <c r="T228" s="115">
        <v>2643318.2215</v>
      </c>
      <c r="U228" s="115">
        <v>140682.39869999999</v>
      </c>
      <c r="V228" s="115">
        <v>24714666.6479</v>
      </c>
      <c r="W228" s="116">
        <f t="shared" si="36"/>
        <v>122631906.37149999</v>
      </c>
    </row>
    <row r="229" spans="1:23" ht="25" customHeight="1" x14ac:dyDescent="0.3">
      <c r="A229" s="153">
        <v>11</v>
      </c>
      <c r="B229" s="149" t="s">
        <v>34</v>
      </c>
      <c r="C229" s="79">
        <v>1</v>
      </c>
      <c r="D229" s="83" t="s">
        <v>271</v>
      </c>
      <c r="E229" s="115">
        <v>116424641.6978</v>
      </c>
      <c r="F229" s="115">
        <v>-3530525.6869999999</v>
      </c>
      <c r="G229" s="115">
        <v>12282853.851199999</v>
      </c>
      <c r="H229" s="115">
        <v>3476279.3919000002</v>
      </c>
      <c r="I229" s="115">
        <v>185014.16870000001</v>
      </c>
      <c r="J229" s="115">
        <v>32555257.964699998</v>
      </c>
      <c r="K229" s="116">
        <f t="shared" si="31"/>
        <v>161393521.38729998</v>
      </c>
      <c r="L229" s="104"/>
      <c r="M229" s="155"/>
      <c r="N229" s="150"/>
      <c r="O229" s="107">
        <v>5</v>
      </c>
      <c r="P229" s="83" t="s">
        <v>864</v>
      </c>
      <c r="Q229" s="115">
        <v>83775078.412499994</v>
      </c>
      <c r="R229" s="115">
        <v>-2734288.18</v>
      </c>
      <c r="S229" s="115">
        <v>8838309.7385000009</v>
      </c>
      <c r="T229" s="115">
        <v>2501408.4164999998</v>
      </c>
      <c r="U229" s="115">
        <v>133129.69029999999</v>
      </c>
      <c r="V229" s="115">
        <v>24385395.149999999</v>
      </c>
      <c r="W229" s="116">
        <f t="shared" si="36"/>
        <v>116899033.22779998</v>
      </c>
    </row>
    <row r="230" spans="1:23" ht="25" customHeight="1" x14ac:dyDescent="0.3">
      <c r="A230" s="153"/>
      <c r="B230" s="150"/>
      <c r="C230" s="79">
        <v>2</v>
      </c>
      <c r="D230" s="83" t="s">
        <v>272</v>
      </c>
      <c r="E230" s="115">
        <v>109322555.6156</v>
      </c>
      <c r="F230" s="115">
        <v>-3459504.8262</v>
      </c>
      <c r="G230" s="115">
        <v>11533580.4662</v>
      </c>
      <c r="H230" s="115">
        <v>3264220.8867000001</v>
      </c>
      <c r="I230" s="115">
        <v>173728.01370000001</v>
      </c>
      <c r="J230" s="115">
        <v>32872646.858800001</v>
      </c>
      <c r="K230" s="116">
        <f t="shared" si="31"/>
        <v>153707227.01480001</v>
      </c>
      <c r="L230" s="104"/>
      <c r="M230" s="155"/>
      <c r="N230" s="150"/>
      <c r="O230" s="107">
        <v>6</v>
      </c>
      <c r="P230" s="83" t="s">
        <v>635</v>
      </c>
      <c r="Q230" s="115">
        <v>95415699.520999998</v>
      </c>
      <c r="R230" s="115">
        <v>-2734288.18</v>
      </c>
      <c r="S230" s="115">
        <v>10066400.6798</v>
      </c>
      <c r="T230" s="115">
        <v>2848981.3245000001</v>
      </c>
      <c r="U230" s="115">
        <v>151628.1783</v>
      </c>
      <c r="V230" s="115">
        <v>28838644.4388</v>
      </c>
      <c r="W230" s="116">
        <f t="shared" si="36"/>
        <v>134587065.96239999</v>
      </c>
    </row>
    <row r="231" spans="1:23" ht="25" customHeight="1" x14ac:dyDescent="0.3">
      <c r="A231" s="153"/>
      <c r="B231" s="150"/>
      <c r="C231" s="79">
        <v>3</v>
      </c>
      <c r="D231" s="83" t="s">
        <v>849</v>
      </c>
      <c r="E231" s="115">
        <v>110263671.22930001</v>
      </c>
      <c r="F231" s="115">
        <v>-3468915.9822999998</v>
      </c>
      <c r="G231" s="115">
        <v>11632868.601199999</v>
      </c>
      <c r="H231" s="115">
        <v>3292321.3021999998</v>
      </c>
      <c r="I231" s="115">
        <v>175223.571</v>
      </c>
      <c r="J231" s="115">
        <v>32902580.6314</v>
      </c>
      <c r="K231" s="116">
        <f t="shared" si="31"/>
        <v>154797749.35280001</v>
      </c>
      <c r="L231" s="104"/>
      <c r="M231" s="155"/>
      <c r="N231" s="150"/>
      <c r="O231" s="107">
        <v>7</v>
      </c>
      <c r="P231" s="83" t="s">
        <v>636</v>
      </c>
      <c r="Q231" s="115">
        <v>79972532.730000004</v>
      </c>
      <c r="R231" s="115">
        <v>-2734288.18</v>
      </c>
      <c r="S231" s="115">
        <v>8437139.4002999999</v>
      </c>
      <c r="T231" s="115">
        <v>2387869.6416000002</v>
      </c>
      <c r="U231" s="115">
        <v>127086.9418</v>
      </c>
      <c r="V231" s="115">
        <v>25233150.755800001</v>
      </c>
      <c r="W231" s="116">
        <f t="shared" si="36"/>
        <v>113423491.2895</v>
      </c>
    </row>
    <row r="232" spans="1:23" ht="25" customHeight="1" x14ac:dyDescent="0.3">
      <c r="A232" s="153"/>
      <c r="B232" s="150"/>
      <c r="C232" s="79">
        <v>4</v>
      </c>
      <c r="D232" s="83" t="s">
        <v>34</v>
      </c>
      <c r="E232" s="115">
        <v>106324989.7211</v>
      </c>
      <c r="F232" s="115">
        <v>-3429529.1672</v>
      </c>
      <c r="G232" s="115">
        <v>11217335.870099999</v>
      </c>
      <c r="H232" s="115">
        <v>3174717.6990999999</v>
      </c>
      <c r="I232" s="115">
        <v>168964.4847</v>
      </c>
      <c r="J232" s="115">
        <v>30939353.705600001</v>
      </c>
      <c r="K232" s="116">
        <f t="shared" si="31"/>
        <v>148395832.3134</v>
      </c>
      <c r="L232" s="104"/>
      <c r="M232" s="155"/>
      <c r="N232" s="150"/>
      <c r="O232" s="107">
        <v>8</v>
      </c>
      <c r="P232" s="83" t="s">
        <v>637</v>
      </c>
      <c r="Q232" s="115">
        <v>83055580.873799995</v>
      </c>
      <c r="R232" s="115">
        <v>-2734288.18</v>
      </c>
      <c r="S232" s="115">
        <v>8762402.4134999998</v>
      </c>
      <c r="T232" s="115">
        <v>2479925.2113999999</v>
      </c>
      <c r="U232" s="115">
        <v>131986.31349999999</v>
      </c>
      <c r="V232" s="115">
        <v>24726938.8453</v>
      </c>
      <c r="W232" s="116">
        <f t="shared" si="36"/>
        <v>116422545.47749999</v>
      </c>
    </row>
    <row r="233" spans="1:23" ht="25" customHeight="1" x14ac:dyDescent="0.3">
      <c r="A233" s="153"/>
      <c r="B233" s="150"/>
      <c r="C233" s="79">
        <v>5</v>
      </c>
      <c r="D233" s="83" t="s">
        <v>273</v>
      </c>
      <c r="E233" s="115">
        <v>105979959.2765</v>
      </c>
      <c r="F233" s="115">
        <v>-3426078.8627999998</v>
      </c>
      <c r="G233" s="115">
        <v>11180934.9978</v>
      </c>
      <c r="H233" s="115">
        <v>3164415.5654000002</v>
      </c>
      <c r="I233" s="115">
        <v>168416.1856</v>
      </c>
      <c r="J233" s="115">
        <v>32158911.440699998</v>
      </c>
      <c r="K233" s="116">
        <f t="shared" si="31"/>
        <v>149226558.60320002</v>
      </c>
      <c r="L233" s="104"/>
      <c r="M233" s="155"/>
      <c r="N233" s="150"/>
      <c r="O233" s="107">
        <v>9</v>
      </c>
      <c r="P233" s="83" t="s">
        <v>638</v>
      </c>
      <c r="Q233" s="115">
        <v>81689284.892499998</v>
      </c>
      <c r="R233" s="115">
        <v>-2734288.18</v>
      </c>
      <c r="S233" s="115">
        <v>8618257.5518999994</v>
      </c>
      <c r="T233" s="115">
        <v>2439129.4958000001</v>
      </c>
      <c r="U233" s="115">
        <v>129815.0883</v>
      </c>
      <c r="V233" s="115">
        <v>24623047.227000002</v>
      </c>
      <c r="W233" s="116">
        <f t="shared" si="36"/>
        <v>114765246.0755</v>
      </c>
    </row>
    <row r="234" spans="1:23" ht="25" customHeight="1" x14ac:dyDescent="0.3">
      <c r="A234" s="153"/>
      <c r="B234" s="150"/>
      <c r="C234" s="79">
        <v>6</v>
      </c>
      <c r="D234" s="83" t="s">
        <v>274</v>
      </c>
      <c r="E234" s="115">
        <v>110154719.2692</v>
      </c>
      <c r="F234" s="115">
        <v>-3467826.4627</v>
      </c>
      <c r="G234" s="115">
        <v>11621374.118700001</v>
      </c>
      <c r="H234" s="115">
        <v>3289068.1468000002</v>
      </c>
      <c r="I234" s="115">
        <v>175050.4319</v>
      </c>
      <c r="J234" s="115">
        <v>31352842.346700002</v>
      </c>
      <c r="K234" s="116">
        <f t="shared" si="31"/>
        <v>153125227.8506</v>
      </c>
      <c r="L234" s="104"/>
      <c r="M234" s="155"/>
      <c r="N234" s="150"/>
      <c r="O234" s="107">
        <v>10</v>
      </c>
      <c r="P234" s="83" t="s">
        <v>639</v>
      </c>
      <c r="Q234" s="115">
        <v>92733480.751900002</v>
      </c>
      <c r="R234" s="115">
        <v>-2734288.18</v>
      </c>
      <c r="S234" s="115">
        <v>9783425.3520999998</v>
      </c>
      <c r="T234" s="115">
        <v>2768893.9676000001</v>
      </c>
      <c r="U234" s="115">
        <v>147365.7776</v>
      </c>
      <c r="V234" s="115">
        <v>28402494.438499998</v>
      </c>
      <c r="W234" s="116">
        <f t="shared" si="36"/>
        <v>131101372.10770001</v>
      </c>
    </row>
    <row r="235" spans="1:23" ht="25" customHeight="1" x14ac:dyDescent="0.3">
      <c r="A235" s="153"/>
      <c r="B235" s="150"/>
      <c r="C235" s="79">
        <v>7</v>
      </c>
      <c r="D235" s="83" t="s">
        <v>275</v>
      </c>
      <c r="E235" s="115">
        <v>128707397.9024</v>
      </c>
      <c r="F235" s="115">
        <v>-3653353.2489999998</v>
      </c>
      <c r="G235" s="115">
        <v>13578690.343899999</v>
      </c>
      <c r="H235" s="115">
        <v>3843025.5690000001</v>
      </c>
      <c r="I235" s="115">
        <v>204533.0944</v>
      </c>
      <c r="J235" s="115">
        <v>36638263.498599999</v>
      </c>
      <c r="K235" s="116">
        <f t="shared" si="31"/>
        <v>179318557.1593</v>
      </c>
      <c r="L235" s="104"/>
      <c r="M235" s="155"/>
      <c r="N235" s="150"/>
      <c r="O235" s="107">
        <v>11</v>
      </c>
      <c r="P235" s="83" t="s">
        <v>640</v>
      </c>
      <c r="Q235" s="115">
        <v>98189048.608799994</v>
      </c>
      <c r="R235" s="115">
        <v>-2734288.18</v>
      </c>
      <c r="S235" s="115">
        <v>10358990.2984</v>
      </c>
      <c r="T235" s="115">
        <v>2931789.7071000002</v>
      </c>
      <c r="U235" s="115">
        <v>156035.39720000001</v>
      </c>
      <c r="V235" s="115">
        <v>30649994.805</v>
      </c>
      <c r="W235" s="116">
        <f t="shared" si="36"/>
        <v>139551570.6365</v>
      </c>
    </row>
    <row r="236" spans="1:23" ht="25" customHeight="1" x14ac:dyDescent="0.3">
      <c r="A236" s="153"/>
      <c r="B236" s="150"/>
      <c r="C236" s="79">
        <v>8</v>
      </c>
      <c r="D236" s="83" t="s">
        <v>276</v>
      </c>
      <c r="E236" s="115">
        <v>114005583.9566</v>
      </c>
      <c r="F236" s="115">
        <v>-3506335.1096000001</v>
      </c>
      <c r="G236" s="115">
        <v>12027642.134300001</v>
      </c>
      <c r="H236" s="115">
        <v>3404049.6606999999</v>
      </c>
      <c r="I236" s="115">
        <v>181169.9657</v>
      </c>
      <c r="J236" s="115">
        <v>32511428.688200001</v>
      </c>
      <c r="K236" s="116">
        <f t="shared" si="31"/>
        <v>158623539.29589999</v>
      </c>
      <c r="L236" s="104"/>
      <c r="M236" s="155"/>
      <c r="N236" s="150"/>
      <c r="O236" s="107">
        <v>12</v>
      </c>
      <c r="P236" s="83" t="s">
        <v>641</v>
      </c>
      <c r="Q236" s="115">
        <v>113483912.80840001</v>
      </c>
      <c r="R236" s="115">
        <v>-2734288.18</v>
      </c>
      <c r="S236" s="115">
        <v>11972605.5856</v>
      </c>
      <c r="T236" s="115">
        <v>3388473.2788999998</v>
      </c>
      <c r="U236" s="115">
        <v>180340.96119999999</v>
      </c>
      <c r="V236" s="115">
        <v>32002728.6083</v>
      </c>
      <c r="W236" s="116">
        <f t="shared" si="36"/>
        <v>158293773.06239998</v>
      </c>
    </row>
    <row r="237" spans="1:23" ht="25" customHeight="1" x14ac:dyDescent="0.3">
      <c r="A237" s="153"/>
      <c r="B237" s="150"/>
      <c r="C237" s="79">
        <v>9</v>
      </c>
      <c r="D237" s="83" t="s">
        <v>277</v>
      </c>
      <c r="E237" s="115">
        <v>103147739.7483</v>
      </c>
      <c r="F237" s="115">
        <v>-3397756.6675</v>
      </c>
      <c r="G237" s="115">
        <v>10882134.520100001</v>
      </c>
      <c r="H237" s="115">
        <v>3079849.3925000001</v>
      </c>
      <c r="I237" s="115">
        <v>163915.41380000001</v>
      </c>
      <c r="J237" s="115">
        <v>30555084.582199998</v>
      </c>
      <c r="K237" s="116">
        <f t="shared" si="31"/>
        <v>144430966.9894</v>
      </c>
      <c r="L237" s="104"/>
      <c r="M237" s="155"/>
      <c r="N237" s="150"/>
      <c r="O237" s="107">
        <v>13</v>
      </c>
      <c r="P237" s="83" t="s">
        <v>642</v>
      </c>
      <c r="Q237" s="115">
        <v>105783375.81290001</v>
      </c>
      <c r="R237" s="115">
        <v>-2734288.18</v>
      </c>
      <c r="S237" s="115">
        <v>11160195.3508</v>
      </c>
      <c r="T237" s="115">
        <v>3158545.8539999998</v>
      </c>
      <c r="U237" s="115">
        <v>168103.7885</v>
      </c>
      <c r="V237" s="115">
        <v>29769513.339299999</v>
      </c>
      <c r="W237" s="116">
        <f t="shared" si="36"/>
        <v>147305445.9655</v>
      </c>
    </row>
    <row r="238" spans="1:23" ht="25" customHeight="1" x14ac:dyDescent="0.3">
      <c r="A238" s="153"/>
      <c r="B238" s="150"/>
      <c r="C238" s="79">
        <v>10</v>
      </c>
      <c r="D238" s="83" t="s">
        <v>278</v>
      </c>
      <c r="E238" s="115">
        <v>143271764.3035</v>
      </c>
      <c r="F238" s="115">
        <v>-3798996.9130000002</v>
      </c>
      <c r="G238" s="115">
        <v>15115237.773500001</v>
      </c>
      <c r="H238" s="115">
        <v>4277897.483</v>
      </c>
      <c r="I238" s="115">
        <v>227677.8008</v>
      </c>
      <c r="J238" s="115">
        <v>37902364.765000001</v>
      </c>
      <c r="K238" s="116">
        <f t="shared" si="31"/>
        <v>196995945.21280003</v>
      </c>
      <c r="L238" s="104"/>
      <c r="M238" s="155"/>
      <c r="N238" s="150"/>
      <c r="O238" s="107">
        <v>14</v>
      </c>
      <c r="P238" s="83" t="s">
        <v>643</v>
      </c>
      <c r="Q238" s="115">
        <v>92210341.1215</v>
      </c>
      <c r="R238" s="115">
        <v>-2734288.18</v>
      </c>
      <c r="S238" s="115">
        <v>9728233.877700001</v>
      </c>
      <c r="T238" s="115">
        <v>2753273.7390000001</v>
      </c>
      <c r="U238" s="115">
        <v>146534.43950000001</v>
      </c>
      <c r="V238" s="115">
        <v>28577616.747699998</v>
      </c>
      <c r="W238" s="116">
        <f t="shared" si="36"/>
        <v>130681711.74540001</v>
      </c>
    </row>
    <row r="239" spans="1:23" ht="25" customHeight="1" x14ac:dyDescent="0.3">
      <c r="A239" s="153"/>
      <c r="B239" s="150"/>
      <c r="C239" s="79">
        <v>11</v>
      </c>
      <c r="D239" s="83" t="s">
        <v>279</v>
      </c>
      <c r="E239" s="115">
        <v>111148095.3308</v>
      </c>
      <c r="F239" s="115">
        <v>-3477760.2233000002</v>
      </c>
      <c r="G239" s="115">
        <v>11726175.7553</v>
      </c>
      <c r="H239" s="115">
        <v>3318728.9873000002</v>
      </c>
      <c r="I239" s="115">
        <v>176629.038</v>
      </c>
      <c r="J239" s="115">
        <v>32354162.7509</v>
      </c>
      <c r="K239" s="116">
        <f t="shared" si="31"/>
        <v>155246031.639</v>
      </c>
      <c r="L239" s="104"/>
      <c r="M239" s="155"/>
      <c r="N239" s="150"/>
      <c r="O239" s="107">
        <v>15</v>
      </c>
      <c r="P239" s="83" t="s">
        <v>644</v>
      </c>
      <c r="Q239" s="115">
        <v>72460846.045599997</v>
      </c>
      <c r="R239" s="115">
        <v>-2734288.18</v>
      </c>
      <c r="S239" s="115">
        <v>7644652.9613000005</v>
      </c>
      <c r="T239" s="115">
        <v>2163581.0268000001</v>
      </c>
      <c r="U239" s="115">
        <v>115149.8772</v>
      </c>
      <c r="V239" s="115">
        <v>22196074.0898</v>
      </c>
      <c r="W239" s="116">
        <f t="shared" si="36"/>
        <v>101846015.8207</v>
      </c>
    </row>
    <row r="240" spans="1:23" ht="25" customHeight="1" x14ac:dyDescent="0.3">
      <c r="A240" s="153"/>
      <c r="B240" s="150"/>
      <c r="C240" s="79">
        <v>12</v>
      </c>
      <c r="D240" s="83" t="s">
        <v>280</v>
      </c>
      <c r="E240" s="115">
        <v>122643385.3293</v>
      </c>
      <c r="F240" s="115">
        <v>-3592713.1233000001</v>
      </c>
      <c r="G240" s="115">
        <v>12938934.196900001</v>
      </c>
      <c r="H240" s="115">
        <v>3661962.5085</v>
      </c>
      <c r="I240" s="115">
        <v>194896.57560000001</v>
      </c>
      <c r="J240" s="115">
        <v>35452145.878200002</v>
      </c>
      <c r="K240" s="116">
        <f t="shared" si="31"/>
        <v>171298611.36519998</v>
      </c>
      <c r="L240" s="104"/>
      <c r="M240" s="155"/>
      <c r="N240" s="150"/>
      <c r="O240" s="107">
        <v>16</v>
      </c>
      <c r="P240" s="83" t="s">
        <v>539</v>
      </c>
      <c r="Q240" s="115">
        <v>93372657.973900005</v>
      </c>
      <c r="R240" s="115">
        <v>-2734288.18</v>
      </c>
      <c r="S240" s="115">
        <v>9850858.8463000003</v>
      </c>
      <c r="T240" s="115">
        <v>2787978.9188000001</v>
      </c>
      <c r="U240" s="115">
        <v>148381.5148</v>
      </c>
      <c r="V240" s="115">
        <v>26071880.7773</v>
      </c>
      <c r="W240" s="116">
        <f t="shared" si="36"/>
        <v>129497469.8511</v>
      </c>
    </row>
    <row r="241" spans="1:23" ht="25" customHeight="1" x14ac:dyDescent="0.3">
      <c r="A241" s="153"/>
      <c r="B241" s="151"/>
      <c r="C241" s="79">
        <v>13</v>
      </c>
      <c r="D241" s="83" t="s">
        <v>281</v>
      </c>
      <c r="E241" s="115">
        <v>134324937.79879999</v>
      </c>
      <c r="F241" s="115">
        <v>-3709528.648</v>
      </c>
      <c r="G241" s="115">
        <v>14171343.4157</v>
      </c>
      <c r="H241" s="115">
        <v>4010757.5704999999</v>
      </c>
      <c r="I241" s="115">
        <v>213460.109</v>
      </c>
      <c r="J241" s="115">
        <v>38081318.077699997</v>
      </c>
      <c r="K241" s="116">
        <f t="shared" si="31"/>
        <v>187092288.32369995</v>
      </c>
      <c r="L241" s="104"/>
      <c r="M241" s="155"/>
      <c r="N241" s="150"/>
      <c r="O241" s="107">
        <v>17</v>
      </c>
      <c r="P241" s="83" t="s">
        <v>645</v>
      </c>
      <c r="Q241" s="115">
        <v>82320764.388600007</v>
      </c>
      <c r="R241" s="115">
        <v>-2734288.18</v>
      </c>
      <c r="S241" s="115">
        <v>8684878.9324999992</v>
      </c>
      <c r="T241" s="115">
        <v>2457984.6035000002</v>
      </c>
      <c r="U241" s="115">
        <v>130818.5928</v>
      </c>
      <c r="V241" s="115">
        <v>23818796.236299999</v>
      </c>
      <c r="W241" s="116">
        <f t="shared" si="36"/>
        <v>114678954.57370001</v>
      </c>
    </row>
    <row r="242" spans="1:23" ht="25" customHeight="1" x14ac:dyDescent="0.3">
      <c r="A242" s="1"/>
      <c r="B242" s="136" t="s">
        <v>822</v>
      </c>
      <c r="C242" s="137"/>
      <c r="D242" s="138"/>
      <c r="E242" s="117">
        <f>SUM(E229:E241)</f>
        <v>1515719441.1791999</v>
      </c>
      <c r="F242" s="117">
        <f t="shared" ref="F242:K242" si="38">SUM(F229:F241)</f>
        <v>-45918824.921900004</v>
      </c>
      <c r="G242" s="117">
        <f t="shared" si="38"/>
        <v>159909106.04489997</v>
      </c>
      <c r="H242" s="117">
        <f t="shared" si="38"/>
        <v>45257294.163600005</v>
      </c>
      <c r="I242" s="117">
        <f t="shared" si="38"/>
        <v>2408678.8529000003</v>
      </c>
      <c r="J242" s="117">
        <f t="shared" si="38"/>
        <v>436276361.18870002</v>
      </c>
      <c r="K242" s="117">
        <f t="shared" si="38"/>
        <v>2113652056.5074</v>
      </c>
      <c r="L242" s="104"/>
      <c r="M242" s="155"/>
      <c r="N242" s="150"/>
      <c r="O242" s="107">
        <v>18</v>
      </c>
      <c r="P242" s="83" t="s">
        <v>865</v>
      </c>
      <c r="Q242" s="115">
        <v>85820288.086300001</v>
      </c>
      <c r="R242" s="115">
        <v>-2734288.18</v>
      </c>
      <c r="S242" s="115">
        <v>9054080.3103</v>
      </c>
      <c r="T242" s="115">
        <v>2562475.5595</v>
      </c>
      <c r="U242" s="115">
        <v>136379.79920000001</v>
      </c>
      <c r="V242" s="115">
        <v>26710684.365699999</v>
      </c>
      <c r="W242" s="116">
        <f t="shared" si="36"/>
        <v>121549619.94099998</v>
      </c>
    </row>
    <row r="243" spans="1:23" ht="25" customHeight="1" x14ac:dyDescent="0.3">
      <c r="A243" s="158" t="s">
        <v>35</v>
      </c>
      <c r="B243" s="149" t="s">
        <v>35</v>
      </c>
      <c r="C243" s="79">
        <v>1</v>
      </c>
      <c r="D243" s="83" t="s">
        <v>282</v>
      </c>
      <c r="E243" s="115">
        <v>139457832.97659999</v>
      </c>
      <c r="F243" s="115">
        <v>0</v>
      </c>
      <c r="G243" s="115">
        <v>14712866.2445</v>
      </c>
      <c r="H243" s="115">
        <v>4164018.7483999999</v>
      </c>
      <c r="I243" s="115">
        <v>221616.959</v>
      </c>
      <c r="J243" s="115">
        <v>37598691.6527</v>
      </c>
      <c r="K243" s="116">
        <f t="shared" si="31"/>
        <v>196155026.5812</v>
      </c>
      <c r="L243" s="104"/>
      <c r="M243" s="155"/>
      <c r="N243" s="150"/>
      <c r="O243" s="107">
        <v>19</v>
      </c>
      <c r="P243" s="83" t="s">
        <v>646</v>
      </c>
      <c r="Q243" s="115">
        <v>90943277.873300001</v>
      </c>
      <c r="R243" s="115">
        <v>-2734288.18</v>
      </c>
      <c r="S243" s="115">
        <v>9594558.115699999</v>
      </c>
      <c r="T243" s="115">
        <v>2715440.9761000001</v>
      </c>
      <c r="U243" s="115">
        <v>144520.90820000001</v>
      </c>
      <c r="V243" s="115">
        <v>26513874.681200001</v>
      </c>
      <c r="W243" s="116">
        <f t="shared" si="36"/>
        <v>127177384.37449998</v>
      </c>
    </row>
    <row r="244" spans="1:23" ht="25" customHeight="1" x14ac:dyDescent="0.3">
      <c r="A244" s="159"/>
      <c r="B244" s="150"/>
      <c r="C244" s="79">
        <v>2</v>
      </c>
      <c r="D244" s="83" t="s">
        <v>283</v>
      </c>
      <c r="E244" s="115">
        <v>132454595.5214</v>
      </c>
      <c r="F244" s="115">
        <v>0</v>
      </c>
      <c r="G244" s="115">
        <v>13974021.4355</v>
      </c>
      <c r="H244" s="115">
        <v>3954911.727</v>
      </c>
      <c r="I244" s="115">
        <v>210487.88750000001</v>
      </c>
      <c r="J244" s="115">
        <v>42649707.340700001</v>
      </c>
      <c r="K244" s="116">
        <f t="shared" si="31"/>
        <v>193243723.91209999</v>
      </c>
      <c r="L244" s="104"/>
      <c r="M244" s="155"/>
      <c r="N244" s="150"/>
      <c r="O244" s="107">
        <v>20</v>
      </c>
      <c r="P244" s="83" t="s">
        <v>543</v>
      </c>
      <c r="Q244" s="115">
        <v>90001812.6972</v>
      </c>
      <c r="R244" s="115">
        <v>-2734288.18</v>
      </c>
      <c r="S244" s="115">
        <v>9495233.1017000005</v>
      </c>
      <c r="T244" s="115">
        <v>2687330.1231</v>
      </c>
      <c r="U244" s="115">
        <v>143024.7954</v>
      </c>
      <c r="V244" s="115">
        <v>27549024.7936</v>
      </c>
      <c r="W244" s="116">
        <f t="shared" si="36"/>
        <v>127142137.331</v>
      </c>
    </row>
    <row r="245" spans="1:23" ht="25" customHeight="1" x14ac:dyDescent="0.3">
      <c r="A245" s="159"/>
      <c r="B245" s="150"/>
      <c r="C245" s="79">
        <v>3</v>
      </c>
      <c r="D245" s="83" t="s">
        <v>284</v>
      </c>
      <c r="E245" s="115">
        <v>87647631.887500003</v>
      </c>
      <c r="F245" s="115">
        <v>0</v>
      </c>
      <c r="G245" s="115">
        <v>9246865.9313999992</v>
      </c>
      <c r="H245" s="115">
        <v>2617037.5277</v>
      </c>
      <c r="I245" s="115">
        <v>139283.69039999999</v>
      </c>
      <c r="J245" s="115">
        <v>27417313.053199999</v>
      </c>
      <c r="K245" s="116">
        <f t="shared" si="31"/>
        <v>127068132.09020001</v>
      </c>
      <c r="L245" s="104"/>
      <c r="M245" s="155"/>
      <c r="N245" s="150"/>
      <c r="O245" s="107">
        <v>21</v>
      </c>
      <c r="P245" s="83" t="s">
        <v>647</v>
      </c>
      <c r="Q245" s="115">
        <v>97378569.346799999</v>
      </c>
      <c r="R245" s="115">
        <v>-2734288.18</v>
      </c>
      <c r="S245" s="115">
        <v>10273484.359300001</v>
      </c>
      <c r="T245" s="115">
        <v>2907589.9130000002</v>
      </c>
      <c r="U245" s="115">
        <v>154747.43830000001</v>
      </c>
      <c r="V245" s="115">
        <v>29114022.159699999</v>
      </c>
      <c r="W245" s="116">
        <f t="shared" si="36"/>
        <v>137094125.03709999</v>
      </c>
    </row>
    <row r="246" spans="1:23" ht="25" customHeight="1" x14ac:dyDescent="0.3">
      <c r="A246" s="159"/>
      <c r="B246" s="150"/>
      <c r="C246" s="79">
        <v>4</v>
      </c>
      <c r="D246" s="83" t="s">
        <v>285</v>
      </c>
      <c r="E246" s="115">
        <v>90235819.427300006</v>
      </c>
      <c r="F246" s="115">
        <v>0</v>
      </c>
      <c r="G246" s="115">
        <v>9519920.9205999989</v>
      </c>
      <c r="H246" s="115">
        <v>2694317.2417000001</v>
      </c>
      <c r="I246" s="115">
        <v>143396.66310000001</v>
      </c>
      <c r="J246" s="115">
        <v>28328702.2753</v>
      </c>
      <c r="K246" s="116">
        <f t="shared" si="31"/>
        <v>130922156.528</v>
      </c>
      <c r="L246" s="104"/>
      <c r="M246" s="155"/>
      <c r="N246" s="150"/>
      <c r="O246" s="107">
        <v>22</v>
      </c>
      <c r="P246" s="83" t="s">
        <v>648</v>
      </c>
      <c r="Q246" s="115">
        <v>88387202.394700006</v>
      </c>
      <c r="R246" s="115">
        <v>-2734288.18</v>
      </c>
      <c r="S246" s="115">
        <v>9324890.9638</v>
      </c>
      <c r="T246" s="115">
        <v>2639120.0841000001</v>
      </c>
      <c r="U246" s="115">
        <v>140458.96590000001</v>
      </c>
      <c r="V246" s="115">
        <v>26489330.2863</v>
      </c>
      <c r="W246" s="116">
        <f t="shared" si="36"/>
        <v>124246714.5148</v>
      </c>
    </row>
    <row r="247" spans="1:23" ht="25" customHeight="1" x14ac:dyDescent="0.3">
      <c r="A247" s="159"/>
      <c r="B247" s="150"/>
      <c r="C247" s="79">
        <v>5</v>
      </c>
      <c r="D247" s="83" t="s">
        <v>286</v>
      </c>
      <c r="E247" s="115">
        <v>108043398.51719999</v>
      </c>
      <c r="F247" s="115">
        <v>0</v>
      </c>
      <c r="G247" s="115">
        <v>11398628.7973</v>
      </c>
      <c r="H247" s="115">
        <v>3226027.0181</v>
      </c>
      <c r="I247" s="115">
        <v>171695.26379999999</v>
      </c>
      <c r="J247" s="115">
        <v>31469800.424199998</v>
      </c>
      <c r="K247" s="116">
        <f t="shared" si="31"/>
        <v>154309550.02059996</v>
      </c>
      <c r="L247" s="104"/>
      <c r="M247" s="155"/>
      <c r="N247" s="150"/>
      <c r="O247" s="107">
        <v>23</v>
      </c>
      <c r="P247" s="83" t="s">
        <v>649</v>
      </c>
      <c r="Q247" s="115">
        <v>108684468.78380001</v>
      </c>
      <c r="R247" s="115">
        <v>-2734288.18</v>
      </c>
      <c r="S247" s="115">
        <v>11466262.0087</v>
      </c>
      <c r="T247" s="115">
        <v>3245168.4929999998</v>
      </c>
      <c r="U247" s="115">
        <v>172714.00930000001</v>
      </c>
      <c r="V247" s="115">
        <v>32216355.748500001</v>
      </c>
      <c r="W247" s="116">
        <f t="shared" si="36"/>
        <v>153050680.8633</v>
      </c>
    </row>
    <row r="248" spans="1:23" ht="25" customHeight="1" x14ac:dyDescent="0.3">
      <c r="A248" s="159"/>
      <c r="B248" s="150"/>
      <c r="C248" s="79">
        <v>6</v>
      </c>
      <c r="D248" s="83" t="s">
        <v>287</v>
      </c>
      <c r="E248" s="115">
        <v>91832982.744299993</v>
      </c>
      <c r="F248" s="115">
        <v>0</v>
      </c>
      <c r="G248" s="115">
        <v>9688422.3934000004</v>
      </c>
      <c r="H248" s="115">
        <v>2742006.3377999999</v>
      </c>
      <c r="I248" s="115">
        <v>145934.76699999999</v>
      </c>
      <c r="J248" s="115">
        <v>28750502.2458</v>
      </c>
      <c r="K248" s="116">
        <f t="shared" si="31"/>
        <v>133159848.4883</v>
      </c>
      <c r="L248" s="104"/>
      <c r="M248" s="155"/>
      <c r="N248" s="150"/>
      <c r="O248" s="107">
        <v>24</v>
      </c>
      <c r="P248" s="83" t="s">
        <v>866</v>
      </c>
      <c r="Q248" s="115">
        <v>90128063.575200006</v>
      </c>
      <c r="R248" s="115">
        <v>-2734288.18</v>
      </c>
      <c r="S248" s="115">
        <v>9508552.6280000005</v>
      </c>
      <c r="T248" s="115">
        <v>2691099.8004000001</v>
      </c>
      <c r="U248" s="115">
        <v>143225.42480000001</v>
      </c>
      <c r="V248" s="115">
        <v>27355137.060899999</v>
      </c>
      <c r="W248" s="116">
        <f t="shared" si="36"/>
        <v>127091790.30930001</v>
      </c>
    </row>
    <row r="249" spans="1:23" ht="25" customHeight="1" x14ac:dyDescent="0.3">
      <c r="A249" s="159"/>
      <c r="B249" s="150"/>
      <c r="C249" s="79">
        <v>7</v>
      </c>
      <c r="D249" s="83" t="s">
        <v>288</v>
      </c>
      <c r="E249" s="115">
        <v>91917449.153600007</v>
      </c>
      <c r="F249" s="115">
        <v>0</v>
      </c>
      <c r="G249" s="115">
        <v>9697333.6390000004</v>
      </c>
      <c r="H249" s="115">
        <v>2744528.3884000001</v>
      </c>
      <c r="I249" s="115">
        <v>146068.99540000001</v>
      </c>
      <c r="J249" s="115">
        <v>26720265.226300001</v>
      </c>
      <c r="K249" s="116">
        <f t="shared" si="31"/>
        <v>131225645.40270001</v>
      </c>
      <c r="L249" s="104"/>
      <c r="M249" s="155"/>
      <c r="N249" s="150"/>
      <c r="O249" s="107">
        <v>25</v>
      </c>
      <c r="P249" s="83" t="s">
        <v>867</v>
      </c>
      <c r="Q249" s="115">
        <v>118742602.2405</v>
      </c>
      <c r="R249" s="115">
        <v>-2734288.18</v>
      </c>
      <c r="S249" s="115">
        <v>12527399.7666</v>
      </c>
      <c r="T249" s="115">
        <v>3545490.5</v>
      </c>
      <c r="U249" s="115">
        <v>188697.71489999999</v>
      </c>
      <c r="V249" s="115">
        <v>28497879.930599999</v>
      </c>
      <c r="W249" s="116">
        <f t="shared" si="36"/>
        <v>160767781.97259998</v>
      </c>
    </row>
    <row r="250" spans="1:23" ht="25" customHeight="1" x14ac:dyDescent="0.3">
      <c r="A250" s="159"/>
      <c r="B250" s="150"/>
      <c r="C250" s="79">
        <v>8</v>
      </c>
      <c r="D250" s="83" t="s">
        <v>289</v>
      </c>
      <c r="E250" s="115">
        <v>106631903.9859</v>
      </c>
      <c r="F250" s="115">
        <v>0</v>
      </c>
      <c r="G250" s="115">
        <v>11249715.467799999</v>
      </c>
      <c r="H250" s="115">
        <v>3183881.7362000002</v>
      </c>
      <c r="I250" s="115">
        <v>169452.2121</v>
      </c>
      <c r="J250" s="115">
        <v>30059147.0436</v>
      </c>
      <c r="K250" s="116">
        <f t="shared" si="31"/>
        <v>151294100.4456</v>
      </c>
      <c r="L250" s="104"/>
      <c r="M250" s="155"/>
      <c r="N250" s="150"/>
      <c r="O250" s="107">
        <v>26</v>
      </c>
      <c r="P250" s="83" t="s">
        <v>650</v>
      </c>
      <c r="Q250" s="115">
        <v>81276542.565699995</v>
      </c>
      <c r="R250" s="115">
        <v>-2734288.18</v>
      </c>
      <c r="S250" s="115">
        <v>8574713.0445000008</v>
      </c>
      <c r="T250" s="115">
        <v>2426805.5786000001</v>
      </c>
      <c r="U250" s="115">
        <v>129159.18610000001</v>
      </c>
      <c r="V250" s="115">
        <v>24763171.047200002</v>
      </c>
      <c r="W250" s="116">
        <f t="shared" si="36"/>
        <v>114436103.2421</v>
      </c>
    </row>
    <row r="251" spans="1:23" ht="25" customHeight="1" x14ac:dyDescent="0.3">
      <c r="A251" s="159"/>
      <c r="B251" s="150"/>
      <c r="C251" s="79">
        <v>9</v>
      </c>
      <c r="D251" s="83" t="s">
        <v>290</v>
      </c>
      <c r="E251" s="115">
        <v>117361498.4728</v>
      </c>
      <c r="F251" s="115">
        <v>0</v>
      </c>
      <c r="G251" s="115">
        <v>12381692.6767</v>
      </c>
      <c r="H251" s="115">
        <v>3504252.6444000001</v>
      </c>
      <c r="I251" s="115">
        <v>186502.95819999999</v>
      </c>
      <c r="J251" s="115">
        <v>33410495.8552</v>
      </c>
      <c r="K251" s="116">
        <f t="shared" si="31"/>
        <v>166844442.60729998</v>
      </c>
      <c r="L251" s="104"/>
      <c r="M251" s="155"/>
      <c r="N251" s="150"/>
      <c r="O251" s="107">
        <v>27</v>
      </c>
      <c r="P251" s="83" t="s">
        <v>651</v>
      </c>
      <c r="Q251" s="115">
        <v>98307853.567699999</v>
      </c>
      <c r="R251" s="115">
        <v>-2734288.18</v>
      </c>
      <c r="S251" s="115">
        <v>10371524.276900001</v>
      </c>
      <c r="T251" s="115">
        <v>2935337.0595</v>
      </c>
      <c r="U251" s="115">
        <v>156224.19399999999</v>
      </c>
      <c r="V251" s="115">
        <v>28345354.0484</v>
      </c>
      <c r="W251" s="116">
        <f t="shared" si="36"/>
        <v>137382004.96649998</v>
      </c>
    </row>
    <row r="252" spans="1:23" ht="25" customHeight="1" x14ac:dyDescent="0.3">
      <c r="A252" s="159"/>
      <c r="B252" s="150"/>
      <c r="C252" s="79">
        <v>10</v>
      </c>
      <c r="D252" s="83" t="s">
        <v>291</v>
      </c>
      <c r="E252" s="115">
        <v>85397712.283299997</v>
      </c>
      <c r="F252" s="115">
        <v>0</v>
      </c>
      <c r="G252" s="115">
        <v>9009498.3664999995</v>
      </c>
      <c r="H252" s="115">
        <v>2549858.0282999999</v>
      </c>
      <c r="I252" s="115">
        <v>135708.2703</v>
      </c>
      <c r="J252" s="115">
        <v>25101114.3541</v>
      </c>
      <c r="K252" s="116">
        <f t="shared" si="31"/>
        <v>122193891.30250001</v>
      </c>
      <c r="L252" s="104"/>
      <c r="M252" s="155"/>
      <c r="N252" s="150"/>
      <c r="O252" s="107">
        <v>28</v>
      </c>
      <c r="P252" s="83" t="s">
        <v>652</v>
      </c>
      <c r="Q252" s="115">
        <v>98623063.435399994</v>
      </c>
      <c r="R252" s="115">
        <v>-2734288.18</v>
      </c>
      <c r="S252" s="115">
        <v>10404779.0646</v>
      </c>
      <c r="T252" s="115">
        <v>2944748.7919000001</v>
      </c>
      <c r="U252" s="115">
        <v>156725.1042</v>
      </c>
      <c r="V252" s="115">
        <v>29439852.2478</v>
      </c>
      <c r="W252" s="116">
        <f t="shared" si="36"/>
        <v>138834880.4639</v>
      </c>
    </row>
    <row r="253" spans="1:23" ht="25" customHeight="1" x14ac:dyDescent="0.3">
      <c r="A253" s="159"/>
      <c r="B253" s="150"/>
      <c r="C253" s="79">
        <v>11</v>
      </c>
      <c r="D253" s="83" t="s">
        <v>292</v>
      </c>
      <c r="E253" s="115">
        <v>146532950.4463</v>
      </c>
      <c r="F253" s="115">
        <v>0</v>
      </c>
      <c r="G253" s="115">
        <v>15459294.428400002</v>
      </c>
      <c r="H253" s="115">
        <v>4375272.0080000004</v>
      </c>
      <c r="I253" s="115">
        <v>232860.2573</v>
      </c>
      <c r="J253" s="115">
        <v>44676048.424599998</v>
      </c>
      <c r="K253" s="116">
        <f t="shared" si="31"/>
        <v>211276425.56459999</v>
      </c>
      <c r="L253" s="104"/>
      <c r="M253" s="155"/>
      <c r="N253" s="150"/>
      <c r="O253" s="107">
        <v>29</v>
      </c>
      <c r="P253" s="83" t="s">
        <v>653</v>
      </c>
      <c r="Q253" s="115">
        <v>86909167.540800005</v>
      </c>
      <c r="R253" s="115">
        <v>-2734288.18</v>
      </c>
      <c r="S253" s="115">
        <v>9168957.5991999991</v>
      </c>
      <c r="T253" s="115">
        <v>2594987.9997999999</v>
      </c>
      <c r="U253" s="115">
        <v>138110.1728</v>
      </c>
      <c r="V253" s="115">
        <v>26482837.060199998</v>
      </c>
      <c r="W253" s="116">
        <f t="shared" si="36"/>
        <v>122559772.19279999</v>
      </c>
    </row>
    <row r="254" spans="1:23" ht="25" customHeight="1" x14ac:dyDescent="0.3">
      <c r="A254" s="159"/>
      <c r="B254" s="150"/>
      <c r="C254" s="79">
        <v>12</v>
      </c>
      <c r="D254" s="83" t="s">
        <v>293</v>
      </c>
      <c r="E254" s="115">
        <v>150805718.4251</v>
      </c>
      <c r="F254" s="115">
        <v>0</v>
      </c>
      <c r="G254" s="115">
        <v>15910073.4375</v>
      </c>
      <c r="H254" s="115">
        <v>4502850.9729000004</v>
      </c>
      <c r="I254" s="115">
        <v>239650.2512</v>
      </c>
      <c r="J254" s="115">
        <v>44907531.936800003</v>
      </c>
      <c r="K254" s="116">
        <f t="shared" si="31"/>
        <v>216365825.0235</v>
      </c>
      <c r="L254" s="104"/>
      <c r="M254" s="156"/>
      <c r="N254" s="151"/>
      <c r="O254" s="107">
        <v>30</v>
      </c>
      <c r="P254" s="83" t="s">
        <v>654</v>
      </c>
      <c r="Q254" s="115">
        <v>96692955.984599993</v>
      </c>
      <c r="R254" s="115">
        <v>-2734288.18</v>
      </c>
      <c r="S254" s="115">
        <v>10201151.830800001</v>
      </c>
      <c r="T254" s="115">
        <v>2887118.4427</v>
      </c>
      <c r="U254" s="115">
        <v>153657.90789999999</v>
      </c>
      <c r="V254" s="115">
        <v>29964310.123799998</v>
      </c>
      <c r="W254" s="116">
        <f t="shared" si="36"/>
        <v>137164906.10979998</v>
      </c>
    </row>
    <row r="255" spans="1:23" ht="25" customHeight="1" x14ac:dyDescent="0.3">
      <c r="A255" s="159"/>
      <c r="B255" s="150"/>
      <c r="C255" s="79">
        <v>13</v>
      </c>
      <c r="D255" s="83" t="s">
        <v>294</v>
      </c>
      <c r="E255" s="115">
        <v>118202618.388</v>
      </c>
      <c r="F255" s="115">
        <v>0</v>
      </c>
      <c r="G255" s="115">
        <v>12470431.219000001</v>
      </c>
      <c r="H255" s="115">
        <v>3529367.3261000002</v>
      </c>
      <c r="I255" s="115">
        <v>187839.6091</v>
      </c>
      <c r="J255" s="115">
        <v>32443524.6173</v>
      </c>
      <c r="K255" s="116">
        <f t="shared" si="31"/>
        <v>166833781.1595</v>
      </c>
      <c r="L255" s="104"/>
      <c r="M255" s="105"/>
      <c r="N255" s="136" t="s">
        <v>840</v>
      </c>
      <c r="O255" s="137"/>
      <c r="P255" s="138"/>
      <c r="Q255" s="117">
        <f>SUM(Q225:Q254)</f>
        <v>2755579886.8868008</v>
      </c>
      <c r="R255" s="117">
        <f t="shared" ref="R255:W255" si="39">SUM(R225:R254)</f>
        <v>-82028645.400000036</v>
      </c>
      <c r="S255" s="117">
        <f t="shared" si="39"/>
        <v>290714959.75780004</v>
      </c>
      <c r="T255" s="117">
        <f t="shared" si="39"/>
        <v>82277818.799299985</v>
      </c>
      <c r="U255" s="117">
        <f t="shared" si="39"/>
        <v>4378981.2424000017</v>
      </c>
      <c r="V255" s="117">
        <f t="shared" si="39"/>
        <v>815992300.11300004</v>
      </c>
      <c r="W255" s="117">
        <f t="shared" si="39"/>
        <v>3866915301.3992987</v>
      </c>
    </row>
    <row r="256" spans="1:23" ht="25" customHeight="1" x14ac:dyDescent="0.3">
      <c r="A256" s="159"/>
      <c r="B256" s="150"/>
      <c r="C256" s="79">
        <v>14</v>
      </c>
      <c r="D256" s="83" t="s">
        <v>295</v>
      </c>
      <c r="E256" s="115">
        <v>112726907.0896</v>
      </c>
      <c r="F256" s="115">
        <v>0</v>
      </c>
      <c r="G256" s="115">
        <v>11892741.130199999</v>
      </c>
      <c r="H256" s="115">
        <v>3365870.1312000002</v>
      </c>
      <c r="I256" s="115">
        <v>179137.97889999999</v>
      </c>
      <c r="J256" s="115">
        <v>30569060.092999998</v>
      </c>
      <c r="K256" s="116">
        <f t="shared" si="31"/>
        <v>158733716.42289999</v>
      </c>
      <c r="L256" s="104"/>
      <c r="M256" s="154">
        <v>30</v>
      </c>
      <c r="N256" s="149" t="s">
        <v>53</v>
      </c>
      <c r="O256" s="107">
        <v>1</v>
      </c>
      <c r="P256" s="83" t="s">
        <v>655</v>
      </c>
      <c r="Q256" s="115">
        <v>95164250.420000002</v>
      </c>
      <c r="R256" s="115">
        <v>-2536017.62</v>
      </c>
      <c r="S256" s="115">
        <v>10039872.682600001</v>
      </c>
      <c r="T256" s="115">
        <v>2841473.4007999999</v>
      </c>
      <c r="U256" s="115">
        <v>151228.59239999999</v>
      </c>
      <c r="V256" s="115">
        <v>33394983.5603</v>
      </c>
      <c r="W256" s="116">
        <f t="shared" ref="W256:W288" si="40">SUM(Q256:V256)</f>
        <v>139055791.0361</v>
      </c>
    </row>
    <row r="257" spans="1:23" ht="25" customHeight="1" x14ac:dyDescent="0.3">
      <c r="A257" s="159"/>
      <c r="B257" s="150"/>
      <c r="C257" s="79">
        <v>15</v>
      </c>
      <c r="D257" s="83" t="s">
        <v>296</v>
      </c>
      <c r="E257" s="115">
        <v>123032143.899</v>
      </c>
      <c r="F257" s="115">
        <v>0</v>
      </c>
      <c r="G257" s="115">
        <v>12979948.406800002</v>
      </c>
      <c r="H257" s="115">
        <v>3673570.3037999999</v>
      </c>
      <c r="I257" s="115">
        <v>195514.3645</v>
      </c>
      <c r="J257" s="115">
        <v>29368267.781500001</v>
      </c>
      <c r="K257" s="116">
        <f t="shared" si="31"/>
        <v>169249444.75560001</v>
      </c>
      <c r="L257" s="104"/>
      <c r="M257" s="155"/>
      <c r="N257" s="150"/>
      <c r="O257" s="107">
        <v>2</v>
      </c>
      <c r="P257" s="83" t="s">
        <v>656</v>
      </c>
      <c r="Q257" s="115">
        <v>110514084.0944</v>
      </c>
      <c r="R257" s="115">
        <v>-2536017.62</v>
      </c>
      <c r="S257" s="115">
        <v>11659287.275</v>
      </c>
      <c r="T257" s="115">
        <v>3299798.2853999999</v>
      </c>
      <c r="U257" s="115">
        <v>175621.51019999999</v>
      </c>
      <c r="V257" s="115">
        <v>38406845.094599999</v>
      </c>
      <c r="W257" s="116">
        <f t="shared" si="40"/>
        <v>161519618.63960001</v>
      </c>
    </row>
    <row r="258" spans="1:23" ht="25" customHeight="1" x14ac:dyDescent="0.3">
      <c r="A258" s="159"/>
      <c r="B258" s="150"/>
      <c r="C258" s="79">
        <v>16</v>
      </c>
      <c r="D258" s="83" t="s">
        <v>297</v>
      </c>
      <c r="E258" s="115">
        <v>107924748.1293</v>
      </c>
      <c r="F258" s="115">
        <v>0</v>
      </c>
      <c r="G258" s="115">
        <v>11386111.1262</v>
      </c>
      <c r="H258" s="115">
        <v>3222484.281</v>
      </c>
      <c r="I258" s="115">
        <v>171506.7126</v>
      </c>
      <c r="J258" s="115">
        <v>30603863.7852</v>
      </c>
      <c r="K258" s="116">
        <f t="shared" si="31"/>
        <v>153308714.0343</v>
      </c>
      <c r="L258" s="104"/>
      <c r="M258" s="155"/>
      <c r="N258" s="150"/>
      <c r="O258" s="107">
        <v>3</v>
      </c>
      <c r="P258" s="83" t="s">
        <v>657</v>
      </c>
      <c r="Q258" s="115">
        <v>110084103.55410001</v>
      </c>
      <c r="R258" s="115">
        <v>-2536017.62</v>
      </c>
      <c r="S258" s="115">
        <v>11613924.127900001</v>
      </c>
      <c r="T258" s="115">
        <v>3286959.6587999999</v>
      </c>
      <c r="U258" s="115">
        <v>174938.21419999999</v>
      </c>
      <c r="V258" s="115">
        <v>35701961.878300004</v>
      </c>
      <c r="W258" s="116">
        <f t="shared" si="40"/>
        <v>158325869.81330001</v>
      </c>
    </row>
    <row r="259" spans="1:23" ht="25" customHeight="1" x14ac:dyDescent="0.3">
      <c r="A259" s="159"/>
      <c r="B259" s="150"/>
      <c r="C259" s="79">
        <v>17</v>
      </c>
      <c r="D259" s="83" t="s">
        <v>298</v>
      </c>
      <c r="E259" s="115">
        <v>88512948.258499995</v>
      </c>
      <c r="F259" s="115">
        <v>0</v>
      </c>
      <c r="G259" s="115">
        <v>9338157.2108999994</v>
      </c>
      <c r="H259" s="115">
        <v>2642874.6823</v>
      </c>
      <c r="I259" s="115">
        <v>140658.79269999999</v>
      </c>
      <c r="J259" s="115">
        <v>26902919.6778</v>
      </c>
      <c r="K259" s="116">
        <f t="shared" si="31"/>
        <v>127537558.62219998</v>
      </c>
      <c r="L259" s="104"/>
      <c r="M259" s="155"/>
      <c r="N259" s="150"/>
      <c r="O259" s="107">
        <v>4</v>
      </c>
      <c r="P259" s="83" t="s">
        <v>868</v>
      </c>
      <c r="Q259" s="115">
        <v>117942164.96070001</v>
      </c>
      <c r="R259" s="115">
        <v>-2536017.62</v>
      </c>
      <c r="S259" s="115">
        <v>12442953.261300001</v>
      </c>
      <c r="T259" s="115">
        <v>3521590.5457000001</v>
      </c>
      <c r="U259" s="115">
        <v>187425.71410000001</v>
      </c>
      <c r="V259" s="115">
        <v>31876802.354800001</v>
      </c>
      <c r="W259" s="116">
        <f t="shared" si="40"/>
        <v>163434919.2166</v>
      </c>
    </row>
    <row r="260" spans="1:23" ht="25" customHeight="1" x14ac:dyDescent="0.3">
      <c r="A260" s="160"/>
      <c r="B260" s="151"/>
      <c r="C260" s="79">
        <v>18</v>
      </c>
      <c r="D260" s="83" t="s">
        <v>299</v>
      </c>
      <c r="E260" s="115">
        <v>110145434.3724</v>
      </c>
      <c r="F260" s="115">
        <v>0</v>
      </c>
      <c r="G260" s="115">
        <v>11620394.557700001</v>
      </c>
      <c r="H260" s="115">
        <v>3288790.9125999999</v>
      </c>
      <c r="I260" s="115">
        <v>175035.677</v>
      </c>
      <c r="J260" s="115">
        <v>28423957.902899999</v>
      </c>
      <c r="K260" s="116">
        <f t="shared" si="31"/>
        <v>153653613.4226</v>
      </c>
      <c r="L260" s="104"/>
      <c r="M260" s="155"/>
      <c r="N260" s="150"/>
      <c r="O260" s="107">
        <v>5</v>
      </c>
      <c r="P260" s="83" t="s">
        <v>658</v>
      </c>
      <c r="Q260" s="115">
        <v>119664157.78919999</v>
      </c>
      <c r="R260" s="115">
        <v>-2536017.62</v>
      </c>
      <c r="S260" s="115">
        <v>12624624.305599999</v>
      </c>
      <c r="T260" s="115">
        <v>3573006.8790000002</v>
      </c>
      <c r="U260" s="115">
        <v>190162.1887</v>
      </c>
      <c r="V260" s="115">
        <v>42965998.902000003</v>
      </c>
      <c r="W260" s="116">
        <f t="shared" si="40"/>
        <v>176481932.4445</v>
      </c>
    </row>
    <row r="261" spans="1:23" ht="25" customHeight="1" x14ac:dyDescent="0.3">
      <c r="A261" s="1"/>
      <c r="B261" s="136" t="s">
        <v>823</v>
      </c>
      <c r="C261" s="137"/>
      <c r="D261" s="138"/>
      <c r="E261" s="117">
        <f>SUM(E243:E260)</f>
        <v>2008864293.9781005</v>
      </c>
      <c r="F261" s="117">
        <f t="shared" ref="F261:K261" si="41">SUM(F243:F260)</f>
        <v>0</v>
      </c>
      <c r="G261" s="117">
        <f t="shared" si="41"/>
        <v>211936117.38940001</v>
      </c>
      <c r="H261" s="117">
        <f t="shared" si="41"/>
        <v>59981920.015900016</v>
      </c>
      <c r="I261" s="117">
        <f t="shared" si="41"/>
        <v>3192351.3101000004</v>
      </c>
      <c r="J261" s="117">
        <f t="shared" si="41"/>
        <v>579400913.69019985</v>
      </c>
      <c r="K261" s="117">
        <f t="shared" si="41"/>
        <v>2863375596.3836999</v>
      </c>
      <c r="L261" s="104"/>
      <c r="M261" s="155"/>
      <c r="N261" s="150"/>
      <c r="O261" s="107">
        <v>6</v>
      </c>
      <c r="P261" s="83" t="s">
        <v>659</v>
      </c>
      <c r="Q261" s="115">
        <v>122990396.3961</v>
      </c>
      <c r="R261" s="115">
        <v>-2536017.62</v>
      </c>
      <c r="S261" s="115">
        <v>12975544.025800001</v>
      </c>
      <c r="T261" s="115">
        <v>3672323.7809000001</v>
      </c>
      <c r="U261" s="115">
        <v>195448.02220000001</v>
      </c>
      <c r="V261" s="115">
        <v>44603720.400899999</v>
      </c>
      <c r="W261" s="116">
        <f t="shared" si="40"/>
        <v>181901415.0059</v>
      </c>
    </row>
    <row r="262" spans="1:23" ht="25" customHeight="1" x14ac:dyDescent="0.3">
      <c r="A262" s="153">
        <v>13</v>
      </c>
      <c r="B262" s="149" t="s">
        <v>36</v>
      </c>
      <c r="C262" s="79">
        <v>1</v>
      </c>
      <c r="D262" s="83" t="s">
        <v>300</v>
      </c>
      <c r="E262" s="115">
        <v>129423229.08</v>
      </c>
      <c r="F262" s="115">
        <v>0</v>
      </c>
      <c r="G262" s="115">
        <v>13654210.866</v>
      </c>
      <c r="H262" s="115">
        <v>3864399.3017000002</v>
      </c>
      <c r="I262" s="115">
        <v>205670.64490000001</v>
      </c>
      <c r="J262" s="115">
        <v>40464391.257600002</v>
      </c>
      <c r="K262" s="116">
        <f t="shared" si="31"/>
        <v>187611901.15020001</v>
      </c>
      <c r="L262" s="104"/>
      <c r="M262" s="155"/>
      <c r="N262" s="150"/>
      <c r="O262" s="107">
        <v>7</v>
      </c>
      <c r="P262" s="83" t="s">
        <v>660</v>
      </c>
      <c r="Q262" s="115">
        <v>133338850.37819999</v>
      </c>
      <c r="R262" s="115">
        <v>-2536017.62</v>
      </c>
      <c r="S262" s="115">
        <v>14067310.734299999</v>
      </c>
      <c r="T262" s="115">
        <v>3981314.3587000002</v>
      </c>
      <c r="U262" s="115">
        <v>211893.08549999999</v>
      </c>
      <c r="V262" s="115">
        <v>46136381.500799999</v>
      </c>
      <c r="W262" s="116">
        <f t="shared" si="40"/>
        <v>195199732.4375</v>
      </c>
    </row>
    <row r="263" spans="1:23" ht="25" customHeight="1" x14ac:dyDescent="0.3">
      <c r="A263" s="153"/>
      <c r="B263" s="150"/>
      <c r="C263" s="79">
        <v>2</v>
      </c>
      <c r="D263" s="83" t="s">
        <v>301</v>
      </c>
      <c r="E263" s="115">
        <v>98482331.746800005</v>
      </c>
      <c r="F263" s="115">
        <v>0</v>
      </c>
      <c r="G263" s="115">
        <v>10389931.8059</v>
      </c>
      <c r="H263" s="115">
        <v>2940546.7374999998</v>
      </c>
      <c r="I263" s="115">
        <v>156501.46290000001</v>
      </c>
      <c r="J263" s="115">
        <v>30047438.4135</v>
      </c>
      <c r="K263" s="116">
        <f t="shared" si="31"/>
        <v>142016750.16660002</v>
      </c>
      <c r="L263" s="104"/>
      <c r="M263" s="155"/>
      <c r="N263" s="150"/>
      <c r="O263" s="107">
        <v>8</v>
      </c>
      <c r="P263" s="83" t="s">
        <v>661</v>
      </c>
      <c r="Q263" s="115">
        <v>98132500.512600005</v>
      </c>
      <c r="R263" s="115">
        <v>-2536017.62</v>
      </c>
      <c r="S263" s="115">
        <v>10353024.448000001</v>
      </c>
      <c r="T263" s="115">
        <v>2930101.2588999998</v>
      </c>
      <c r="U263" s="115">
        <v>155945.53479999999</v>
      </c>
      <c r="V263" s="115">
        <v>34606684.491700001</v>
      </c>
      <c r="W263" s="116">
        <f t="shared" si="40"/>
        <v>143642238.62599999</v>
      </c>
    </row>
    <row r="264" spans="1:23" ht="25" customHeight="1" x14ac:dyDescent="0.3">
      <c r="A264" s="153"/>
      <c r="B264" s="150"/>
      <c r="C264" s="79">
        <v>3</v>
      </c>
      <c r="D264" s="83" t="s">
        <v>302</v>
      </c>
      <c r="E264" s="115">
        <v>93901518.601999998</v>
      </c>
      <c r="F264" s="115">
        <v>0</v>
      </c>
      <c r="G264" s="115">
        <v>9906653.8886000011</v>
      </c>
      <c r="H264" s="115">
        <v>2803769.9685</v>
      </c>
      <c r="I264" s="115">
        <v>149221.94440000001</v>
      </c>
      <c r="J264" s="115">
        <v>26070207.533500001</v>
      </c>
      <c r="K264" s="116">
        <f t="shared" si="31"/>
        <v>132831371.93700001</v>
      </c>
      <c r="L264" s="104"/>
      <c r="M264" s="155"/>
      <c r="N264" s="150"/>
      <c r="O264" s="107">
        <v>9</v>
      </c>
      <c r="P264" s="83" t="s">
        <v>662</v>
      </c>
      <c r="Q264" s="115">
        <v>116462568.1789</v>
      </c>
      <c r="R264" s="115">
        <v>-2536017.62</v>
      </c>
      <c r="S264" s="115">
        <v>12286855.112600001</v>
      </c>
      <c r="T264" s="115">
        <v>3477411.8243</v>
      </c>
      <c r="U264" s="115">
        <v>185074.43890000001</v>
      </c>
      <c r="V264" s="115">
        <v>41957795.678000003</v>
      </c>
      <c r="W264" s="116">
        <f t="shared" si="40"/>
        <v>171833687.61269999</v>
      </c>
    </row>
    <row r="265" spans="1:23" ht="25" customHeight="1" x14ac:dyDescent="0.3">
      <c r="A265" s="153"/>
      <c r="B265" s="150"/>
      <c r="C265" s="79">
        <v>4</v>
      </c>
      <c r="D265" s="83" t="s">
        <v>303</v>
      </c>
      <c r="E265" s="115">
        <v>96958415.7456</v>
      </c>
      <c r="F265" s="115">
        <v>0</v>
      </c>
      <c r="G265" s="115">
        <v>10229157.959000001</v>
      </c>
      <c r="H265" s="115">
        <v>2895044.7053999999</v>
      </c>
      <c r="I265" s="115">
        <v>154079.7586</v>
      </c>
      <c r="J265" s="115">
        <v>29382661.920499999</v>
      </c>
      <c r="K265" s="116">
        <f t="shared" ref="K265:K328" si="42">SUM(E265:J265)</f>
        <v>139619360.0891</v>
      </c>
      <c r="L265" s="104"/>
      <c r="M265" s="155"/>
      <c r="N265" s="150"/>
      <c r="O265" s="107">
        <v>10</v>
      </c>
      <c r="P265" s="83" t="s">
        <v>663</v>
      </c>
      <c r="Q265" s="115">
        <v>121930957.1797</v>
      </c>
      <c r="R265" s="115">
        <v>-2536017.62</v>
      </c>
      <c r="S265" s="115">
        <v>12863772.695800001</v>
      </c>
      <c r="T265" s="115">
        <v>3640690.3856000002</v>
      </c>
      <c r="U265" s="115">
        <v>193764.43299999999</v>
      </c>
      <c r="V265" s="115">
        <v>43031710.350599997</v>
      </c>
      <c r="W265" s="116">
        <f t="shared" si="40"/>
        <v>179124877.42469999</v>
      </c>
    </row>
    <row r="266" spans="1:23" ht="25" customHeight="1" x14ac:dyDescent="0.3">
      <c r="A266" s="153"/>
      <c r="B266" s="150"/>
      <c r="C266" s="79">
        <v>5</v>
      </c>
      <c r="D266" s="83" t="s">
        <v>304</v>
      </c>
      <c r="E266" s="115">
        <v>102697856.65009999</v>
      </c>
      <c r="F266" s="115">
        <v>0</v>
      </c>
      <c r="G266" s="115">
        <v>10834671.644000001</v>
      </c>
      <c r="H266" s="115">
        <v>3066416.503</v>
      </c>
      <c r="I266" s="115">
        <v>163200.49</v>
      </c>
      <c r="J266" s="115">
        <v>31156741.168499999</v>
      </c>
      <c r="K266" s="116">
        <f t="shared" si="42"/>
        <v>147918886.45559999</v>
      </c>
      <c r="L266" s="104"/>
      <c r="M266" s="155"/>
      <c r="N266" s="150"/>
      <c r="O266" s="107">
        <v>11</v>
      </c>
      <c r="P266" s="83" t="s">
        <v>848</v>
      </c>
      <c r="Q266" s="115">
        <v>88184831.896899998</v>
      </c>
      <c r="R266" s="115">
        <v>-2536017.62</v>
      </c>
      <c r="S266" s="115">
        <v>9303540.7822000012</v>
      </c>
      <c r="T266" s="115">
        <v>2633077.5798999998</v>
      </c>
      <c r="U266" s="115">
        <v>140137.37239999999</v>
      </c>
      <c r="V266" s="115">
        <v>31369486.595800001</v>
      </c>
      <c r="W266" s="116">
        <f t="shared" si="40"/>
        <v>129095056.6072</v>
      </c>
    </row>
    <row r="267" spans="1:23" ht="25" customHeight="1" x14ac:dyDescent="0.3">
      <c r="A267" s="153"/>
      <c r="B267" s="150"/>
      <c r="C267" s="79">
        <v>6</v>
      </c>
      <c r="D267" s="83" t="s">
        <v>305</v>
      </c>
      <c r="E267" s="115">
        <v>104691043.81559999</v>
      </c>
      <c r="F267" s="115">
        <v>0</v>
      </c>
      <c r="G267" s="115">
        <v>11044953.817</v>
      </c>
      <c r="H267" s="115">
        <v>3125930.3256000001</v>
      </c>
      <c r="I267" s="115">
        <v>166367.9283</v>
      </c>
      <c r="J267" s="115">
        <v>32105726.170000002</v>
      </c>
      <c r="K267" s="116">
        <f t="shared" si="42"/>
        <v>151134022.05649999</v>
      </c>
      <c r="L267" s="104"/>
      <c r="M267" s="155"/>
      <c r="N267" s="150"/>
      <c r="O267" s="107">
        <v>12</v>
      </c>
      <c r="P267" s="83" t="s">
        <v>664</v>
      </c>
      <c r="Q267" s="115">
        <v>91966232.216600001</v>
      </c>
      <c r="R267" s="115">
        <v>-2536017.62</v>
      </c>
      <c r="S267" s="115">
        <v>9702480.2747000009</v>
      </c>
      <c r="T267" s="115">
        <v>2745984.9833999998</v>
      </c>
      <c r="U267" s="115">
        <v>146146.51809999999</v>
      </c>
      <c r="V267" s="115">
        <v>31246959.418400001</v>
      </c>
      <c r="W267" s="116">
        <f t="shared" si="40"/>
        <v>133271785.7912</v>
      </c>
    </row>
    <row r="268" spans="1:23" ht="25" customHeight="1" x14ac:dyDescent="0.3">
      <c r="A268" s="153"/>
      <c r="B268" s="150"/>
      <c r="C268" s="79">
        <v>7</v>
      </c>
      <c r="D268" s="83" t="s">
        <v>306</v>
      </c>
      <c r="E268" s="115">
        <v>86266070.187700003</v>
      </c>
      <c r="F268" s="115">
        <v>0</v>
      </c>
      <c r="G268" s="115">
        <v>9101110.5294000003</v>
      </c>
      <c r="H268" s="115">
        <v>2575785.9989</v>
      </c>
      <c r="I268" s="115">
        <v>137088.20600000001</v>
      </c>
      <c r="J268" s="115">
        <v>26521032.2249</v>
      </c>
      <c r="K268" s="116">
        <f t="shared" si="42"/>
        <v>124601087.1469</v>
      </c>
      <c r="L268" s="104"/>
      <c r="M268" s="155"/>
      <c r="N268" s="150"/>
      <c r="O268" s="107">
        <v>13</v>
      </c>
      <c r="P268" s="83" t="s">
        <v>869</v>
      </c>
      <c r="Q268" s="115">
        <v>90154790.250400007</v>
      </c>
      <c r="R268" s="115">
        <v>-2536017.62</v>
      </c>
      <c r="S268" s="115">
        <v>9511372.3047000002</v>
      </c>
      <c r="T268" s="115">
        <v>2691897.8221</v>
      </c>
      <c r="U268" s="115">
        <v>143267.897</v>
      </c>
      <c r="V268" s="115">
        <v>31387797.4936</v>
      </c>
      <c r="W268" s="116">
        <f t="shared" si="40"/>
        <v>131353108.1478</v>
      </c>
    </row>
    <row r="269" spans="1:23" ht="25" customHeight="1" x14ac:dyDescent="0.3">
      <c r="A269" s="153"/>
      <c r="B269" s="150"/>
      <c r="C269" s="79">
        <v>8</v>
      </c>
      <c r="D269" s="83" t="s">
        <v>307</v>
      </c>
      <c r="E269" s="115">
        <v>106272897.51189999</v>
      </c>
      <c r="F269" s="115">
        <v>0</v>
      </c>
      <c r="G269" s="115">
        <v>11211840.117699999</v>
      </c>
      <c r="H269" s="115">
        <v>3173162.2974999999</v>
      </c>
      <c r="I269" s="115">
        <v>168881.70329999999</v>
      </c>
      <c r="J269" s="115">
        <v>30756563.640999999</v>
      </c>
      <c r="K269" s="116">
        <f t="shared" si="42"/>
        <v>151583345.27139997</v>
      </c>
      <c r="L269" s="104"/>
      <c r="M269" s="155"/>
      <c r="N269" s="150"/>
      <c r="O269" s="107">
        <v>14</v>
      </c>
      <c r="P269" s="83" t="s">
        <v>665</v>
      </c>
      <c r="Q269" s="115">
        <v>133903660.79170001</v>
      </c>
      <c r="R269" s="115">
        <v>-2536017.62</v>
      </c>
      <c r="S269" s="115">
        <v>14126898.4956</v>
      </c>
      <c r="T269" s="115">
        <v>3998178.8195000002</v>
      </c>
      <c r="U269" s="115">
        <v>212790.6441</v>
      </c>
      <c r="V269" s="115">
        <v>42734125.7962</v>
      </c>
      <c r="W269" s="116">
        <f t="shared" si="40"/>
        <v>192439636.9271</v>
      </c>
    </row>
    <row r="270" spans="1:23" ht="25" customHeight="1" x14ac:dyDescent="0.3">
      <c r="A270" s="153"/>
      <c r="B270" s="150"/>
      <c r="C270" s="79">
        <v>9</v>
      </c>
      <c r="D270" s="83" t="s">
        <v>308</v>
      </c>
      <c r="E270" s="115">
        <v>113707776.2007</v>
      </c>
      <c r="F270" s="115">
        <v>0</v>
      </c>
      <c r="G270" s="115">
        <v>11996223.2776</v>
      </c>
      <c r="H270" s="115">
        <v>3395157.5314000002</v>
      </c>
      <c r="I270" s="115">
        <v>180696.70980000001</v>
      </c>
      <c r="J270" s="115">
        <v>34801259.140699998</v>
      </c>
      <c r="K270" s="116">
        <f t="shared" si="42"/>
        <v>164081112.86019999</v>
      </c>
      <c r="L270" s="104"/>
      <c r="M270" s="155"/>
      <c r="N270" s="150"/>
      <c r="O270" s="107">
        <v>15</v>
      </c>
      <c r="P270" s="83" t="s">
        <v>870</v>
      </c>
      <c r="Q270" s="115">
        <v>91309787.003999993</v>
      </c>
      <c r="R270" s="115">
        <v>-2536017.62</v>
      </c>
      <c r="S270" s="115">
        <v>9633224.9995000008</v>
      </c>
      <c r="T270" s="115">
        <v>2726384.4338000002</v>
      </c>
      <c r="U270" s="115">
        <v>145103.33979999999</v>
      </c>
      <c r="V270" s="115">
        <v>32359508.786600001</v>
      </c>
      <c r="W270" s="116">
        <f t="shared" si="40"/>
        <v>133637990.94369999</v>
      </c>
    </row>
    <row r="271" spans="1:23" ht="25" customHeight="1" x14ac:dyDescent="0.3">
      <c r="A271" s="153"/>
      <c r="B271" s="150"/>
      <c r="C271" s="79">
        <v>10</v>
      </c>
      <c r="D271" s="83" t="s">
        <v>309</v>
      </c>
      <c r="E271" s="115">
        <v>99291859.019600004</v>
      </c>
      <c r="F271" s="115">
        <v>0</v>
      </c>
      <c r="G271" s="115">
        <v>10475337.309799999</v>
      </c>
      <c r="H271" s="115">
        <v>2964718.1065000002</v>
      </c>
      <c r="I271" s="115">
        <v>157787.90890000001</v>
      </c>
      <c r="J271" s="115">
        <v>29993025.178300001</v>
      </c>
      <c r="K271" s="116">
        <f t="shared" si="42"/>
        <v>142882727.52309999</v>
      </c>
      <c r="L271" s="104"/>
      <c r="M271" s="155"/>
      <c r="N271" s="150"/>
      <c r="O271" s="107">
        <v>16</v>
      </c>
      <c r="P271" s="83" t="s">
        <v>666</v>
      </c>
      <c r="Q271" s="115">
        <v>95816660.785099998</v>
      </c>
      <c r="R271" s="115">
        <v>-2536017.62</v>
      </c>
      <c r="S271" s="115">
        <v>10108702.2796</v>
      </c>
      <c r="T271" s="115">
        <v>2860953.4753999999</v>
      </c>
      <c r="U271" s="115">
        <v>152265.35879999999</v>
      </c>
      <c r="V271" s="115">
        <v>32640470.682</v>
      </c>
      <c r="W271" s="116">
        <f t="shared" si="40"/>
        <v>139043034.96089998</v>
      </c>
    </row>
    <row r="272" spans="1:23" ht="25" customHeight="1" x14ac:dyDescent="0.3">
      <c r="A272" s="153"/>
      <c r="B272" s="150"/>
      <c r="C272" s="79">
        <v>11</v>
      </c>
      <c r="D272" s="83" t="s">
        <v>310</v>
      </c>
      <c r="E272" s="115">
        <v>106407598.4067</v>
      </c>
      <c r="F272" s="115">
        <v>0</v>
      </c>
      <c r="G272" s="115">
        <v>11226051.1248</v>
      </c>
      <c r="H272" s="115">
        <v>3177184.2806000002</v>
      </c>
      <c r="I272" s="115">
        <v>169095.76079999999</v>
      </c>
      <c r="J272" s="115">
        <v>31361862.182500001</v>
      </c>
      <c r="K272" s="116">
        <f t="shared" si="42"/>
        <v>152341791.7554</v>
      </c>
      <c r="L272" s="104"/>
      <c r="M272" s="155"/>
      <c r="N272" s="150"/>
      <c r="O272" s="107">
        <v>17</v>
      </c>
      <c r="P272" s="83" t="s">
        <v>667</v>
      </c>
      <c r="Q272" s="115">
        <v>125186083.3731</v>
      </c>
      <c r="R272" s="115">
        <v>-2536017.62</v>
      </c>
      <c r="S272" s="115">
        <v>13207190.0232</v>
      </c>
      <c r="T272" s="115">
        <v>3737883.9687999999</v>
      </c>
      <c r="U272" s="115">
        <v>198937.25949999999</v>
      </c>
      <c r="V272" s="115">
        <v>41365613.453299999</v>
      </c>
      <c r="W272" s="116">
        <f t="shared" si="40"/>
        <v>181159690.45789999</v>
      </c>
    </row>
    <row r="273" spans="1:23" ht="25" customHeight="1" x14ac:dyDescent="0.3">
      <c r="A273" s="153"/>
      <c r="B273" s="150"/>
      <c r="C273" s="79">
        <v>12</v>
      </c>
      <c r="D273" s="83" t="s">
        <v>311</v>
      </c>
      <c r="E273" s="115">
        <v>74672626.764200002</v>
      </c>
      <c r="F273" s="115">
        <v>0</v>
      </c>
      <c r="G273" s="115">
        <v>7877996.8557000002</v>
      </c>
      <c r="H273" s="115">
        <v>2229621.7516000001</v>
      </c>
      <c r="I273" s="115">
        <v>118664.6896</v>
      </c>
      <c r="J273" s="115">
        <v>23251433.130600002</v>
      </c>
      <c r="K273" s="116">
        <f t="shared" si="42"/>
        <v>108150343.19170001</v>
      </c>
      <c r="L273" s="104"/>
      <c r="M273" s="155"/>
      <c r="N273" s="150"/>
      <c r="O273" s="107">
        <v>18</v>
      </c>
      <c r="P273" s="83" t="s">
        <v>668</v>
      </c>
      <c r="Q273" s="115">
        <v>108245299.8849</v>
      </c>
      <c r="R273" s="115">
        <v>-2536017.62</v>
      </c>
      <c r="S273" s="115">
        <v>11419929.4855</v>
      </c>
      <c r="T273" s="115">
        <v>3232055.5148</v>
      </c>
      <c r="U273" s="115">
        <v>172016.11180000001</v>
      </c>
      <c r="V273" s="115">
        <v>33036492.5447</v>
      </c>
      <c r="W273" s="116">
        <f t="shared" si="40"/>
        <v>153569775.9217</v>
      </c>
    </row>
    <row r="274" spans="1:23" ht="25" customHeight="1" x14ac:dyDescent="0.3">
      <c r="A274" s="153"/>
      <c r="B274" s="150"/>
      <c r="C274" s="79">
        <v>13</v>
      </c>
      <c r="D274" s="83" t="s">
        <v>312</v>
      </c>
      <c r="E274" s="115">
        <v>94642515.558300003</v>
      </c>
      <c r="F274" s="115">
        <v>0</v>
      </c>
      <c r="G274" s="115">
        <v>9984829.4120000005</v>
      </c>
      <c r="H274" s="115">
        <v>2825895.1165999998</v>
      </c>
      <c r="I274" s="115">
        <v>150399.4866</v>
      </c>
      <c r="J274" s="115">
        <v>28810868.425900001</v>
      </c>
      <c r="K274" s="116">
        <f t="shared" si="42"/>
        <v>136414507.99940002</v>
      </c>
      <c r="L274" s="104"/>
      <c r="M274" s="155"/>
      <c r="N274" s="150"/>
      <c r="O274" s="107">
        <v>19</v>
      </c>
      <c r="P274" s="83" t="s">
        <v>669</v>
      </c>
      <c r="Q274" s="115">
        <v>99370767.951000005</v>
      </c>
      <c r="R274" s="115">
        <v>-2536017.62</v>
      </c>
      <c r="S274" s="115">
        <v>10483662.238699999</v>
      </c>
      <c r="T274" s="115">
        <v>2967074.2185</v>
      </c>
      <c r="U274" s="115">
        <v>157913.30559999999</v>
      </c>
      <c r="V274" s="115">
        <v>31369551.528099999</v>
      </c>
      <c r="W274" s="116">
        <f t="shared" si="40"/>
        <v>141812951.62190002</v>
      </c>
    </row>
    <row r="275" spans="1:23" ht="25" customHeight="1" x14ac:dyDescent="0.3">
      <c r="A275" s="153"/>
      <c r="B275" s="150"/>
      <c r="C275" s="79">
        <v>14</v>
      </c>
      <c r="D275" s="83" t="s">
        <v>313</v>
      </c>
      <c r="E275" s="115">
        <v>92355681.698200002</v>
      </c>
      <c r="F275" s="115">
        <v>0</v>
      </c>
      <c r="G275" s="115">
        <v>9743567.3761999998</v>
      </c>
      <c r="H275" s="115">
        <v>2757613.4084000001</v>
      </c>
      <c r="I275" s="115">
        <v>146765.40489999999</v>
      </c>
      <c r="J275" s="115">
        <v>27811236.260499999</v>
      </c>
      <c r="K275" s="116">
        <f t="shared" si="42"/>
        <v>132814864.14820001</v>
      </c>
      <c r="L275" s="104"/>
      <c r="M275" s="155"/>
      <c r="N275" s="150"/>
      <c r="O275" s="107">
        <v>20</v>
      </c>
      <c r="P275" s="83" t="s">
        <v>871</v>
      </c>
      <c r="Q275" s="115">
        <v>89726137.261700004</v>
      </c>
      <c r="R275" s="115">
        <v>-2536017.62</v>
      </c>
      <c r="S275" s="115">
        <v>9466149.2149999999</v>
      </c>
      <c r="T275" s="115">
        <v>2679098.8344000001</v>
      </c>
      <c r="U275" s="115">
        <v>142586.7107</v>
      </c>
      <c r="V275" s="115">
        <v>29991624.007300001</v>
      </c>
      <c r="W275" s="116">
        <f t="shared" si="40"/>
        <v>129469578.40910001</v>
      </c>
    </row>
    <row r="276" spans="1:23" ht="25" customHeight="1" x14ac:dyDescent="0.3">
      <c r="A276" s="153"/>
      <c r="B276" s="150"/>
      <c r="C276" s="79">
        <v>15</v>
      </c>
      <c r="D276" s="83" t="s">
        <v>314</v>
      </c>
      <c r="E276" s="115">
        <v>99052714.405900002</v>
      </c>
      <c r="F276" s="115">
        <v>0</v>
      </c>
      <c r="G276" s="115">
        <v>10450107.4418</v>
      </c>
      <c r="H276" s="115">
        <v>2957577.5778999999</v>
      </c>
      <c r="I276" s="115">
        <v>157407.87650000001</v>
      </c>
      <c r="J276" s="115">
        <v>29937248.365699999</v>
      </c>
      <c r="K276" s="116">
        <f t="shared" si="42"/>
        <v>142555055.66779998</v>
      </c>
      <c r="L276" s="104"/>
      <c r="M276" s="155"/>
      <c r="N276" s="150"/>
      <c r="O276" s="107">
        <v>21</v>
      </c>
      <c r="P276" s="83" t="s">
        <v>670</v>
      </c>
      <c r="Q276" s="115">
        <v>110811251.072</v>
      </c>
      <c r="R276" s="115">
        <v>-2536017.62</v>
      </c>
      <c r="S276" s="115">
        <v>11690638.529199999</v>
      </c>
      <c r="T276" s="115">
        <v>3308671.2818999998</v>
      </c>
      <c r="U276" s="115">
        <v>176093.74789999999</v>
      </c>
      <c r="V276" s="115">
        <v>37734017.001199998</v>
      </c>
      <c r="W276" s="116">
        <f t="shared" si="40"/>
        <v>161184654.0122</v>
      </c>
    </row>
    <row r="277" spans="1:23" ht="25" customHeight="1" x14ac:dyDescent="0.3">
      <c r="A277" s="153"/>
      <c r="B277" s="151"/>
      <c r="C277" s="79">
        <v>16</v>
      </c>
      <c r="D277" s="83" t="s">
        <v>315</v>
      </c>
      <c r="E277" s="115">
        <v>96286964.181899995</v>
      </c>
      <c r="F277" s="115">
        <v>0</v>
      </c>
      <c r="G277" s="115">
        <v>10158319.5067</v>
      </c>
      <c r="H277" s="115">
        <v>2874996.0868000002</v>
      </c>
      <c r="I277" s="115">
        <v>153012.73319999999</v>
      </c>
      <c r="J277" s="115">
        <v>29139490.601199999</v>
      </c>
      <c r="K277" s="116">
        <f t="shared" si="42"/>
        <v>138612783.10979998</v>
      </c>
      <c r="L277" s="104"/>
      <c r="M277" s="155"/>
      <c r="N277" s="150"/>
      <c r="O277" s="107">
        <v>22</v>
      </c>
      <c r="P277" s="83" t="s">
        <v>872</v>
      </c>
      <c r="Q277" s="115">
        <v>102640542.3327</v>
      </c>
      <c r="R277" s="115">
        <v>-2536017.62</v>
      </c>
      <c r="S277" s="115">
        <v>10828624.956900001</v>
      </c>
      <c r="T277" s="115">
        <v>3064705.1765000001</v>
      </c>
      <c r="U277" s="115">
        <v>163109.41</v>
      </c>
      <c r="V277" s="115">
        <v>34290009.852499999</v>
      </c>
      <c r="W277" s="116">
        <f t="shared" si="40"/>
        <v>148450974.10859999</v>
      </c>
    </row>
    <row r="278" spans="1:23" ht="25" customHeight="1" x14ac:dyDescent="0.3">
      <c r="A278" s="1"/>
      <c r="B278" s="136" t="s">
        <v>824</v>
      </c>
      <c r="C278" s="137"/>
      <c r="D278" s="138"/>
      <c r="E278" s="117">
        <f>SUM(E262:E277)</f>
        <v>1595111099.5752001</v>
      </c>
      <c r="F278" s="117">
        <f t="shared" ref="F278:K278" si="43">SUM(F262:F277)</f>
        <v>0</v>
      </c>
      <c r="G278" s="117">
        <f t="shared" si="43"/>
        <v>168284962.93220001</v>
      </c>
      <c r="H278" s="117">
        <f t="shared" si="43"/>
        <v>47627819.69789999</v>
      </c>
      <c r="I278" s="117">
        <f t="shared" si="43"/>
        <v>2534842.7086999998</v>
      </c>
      <c r="J278" s="117">
        <f t="shared" si="43"/>
        <v>481611185.61489999</v>
      </c>
      <c r="K278" s="117">
        <f t="shared" si="43"/>
        <v>2295169910.5288997</v>
      </c>
      <c r="L278" s="104"/>
      <c r="M278" s="155"/>
      <c r="N278" s="150"/>
      <c r="O278" s="107">
        <v>23</v>
      </c>
      <c r="P278" s="83" t="s">
        <v>873</v>
      </c>
      <c r="Q278" s="115">
        <v>106258745.97239999</v>
      </c>
      <c r="R278" s="115">
        <v>-2536017.62</v>
      </c>
      <c r="S278" s="115">
        <v>11210347.1238</v>
      </c>
      <c r="T278" s="115">
        <v>3172739.7519999999</v>
      </c>
      <c r="U278" s="115">
        <v>168859.21460000001</v>
      </c>
      <c r="V278" s="115">
        <v>37586166.241800003</v>
      </c>
      <c r="W278" s="116">
        <f t="shared" si="40"/>
        <v>155860840.6846</v>
      </c>
    </row>
    <row r="279" spans="1:23" ht="25" customHeight="1" x14ac:dyDescent="0.3">
      <c r="A279" s="153">
        <v>14</v>
      </c>
      <c r="B279" s="149" t="s">
        <v>37</v>
      </c>
      <c r="C279" s="79">
        <v>1</v>
      </c>
      <c r="D279" s="83" t="s">
        <v>316</v>
      </c>
      <c r="E279" s="115">
        <v>120616004.00229999</v>
      </c>
      <c r="F279" s="115">
        <v>0</v>
      </c>
      <c r="G279" s="115">
        <v>12725044.523899999</v>
      </c>
      <c r="H279" s="115">
        <v>3601427.6954000001</v>
      </c>
      <c r="I279" s="115">
        <v>191674.79829999999</v>
      </c>
      <c r="J279" s="115">
        <v>34764799.420000002</v>
      </c>
      <c r="K279" s="116">
        <f t="shared" si="42"/>
        <v>171898950.43989998</v>
      </c>
      <c r="L279" s="104"/>
      <c r="M279" s="155"/>
      <c r="N279" s="150"/>
      <c r="O279" s="107">
        <v>24</v>
      </c>
      <c r="P279" s="83" t="s">
        <v>874</v>
      </c>
      <c r="Q279" s="115">
        <v>90965235.777500004</v>
      </c>
      <c r="R279" s="115">
        <v>-2536017.62</v>
      </c>
      <c r="S279" s="115">
        <v>9596874.684799999</v>
      </c>
      <c r="T279" s="115">
        <v>2716096.6088999999</v>
      </c>
      <c r="U279" s="115">
        <v>144555.80220000001</v>
      </c>
      <c r="V279" s="115">
        <v>31228973.182</v>
      </c>
      <c r="W279" s="116">
        <f t="shared" si="40"/>
        <v>132115718.43539999</v>
      </c>
    </row>
    <row r="280" spans="1:23" ht="25" customHeight="1" x14ac:dyDescent="0.3">
      <c r="A280" s="153"/>
      <c r="B280" s="150"/>
      <c r="C280" s="79">
        <v>2</v>
      </c>
      <c r="D280" s="83" t="s">
        <v>317</v>
      </c>
      <c r="E280" s="115">
        <v>101627651.6946</v>
      </c>
      <c r="F280" s="115">
        <v>0</v>
      </c>
      <c r="G280" s="115">
        <v>10721764.523499999</v>
      </c>
      <c r="H280" s="115">
        <v>3034461.6576</v>
      </c>
      <c r="I280" s="115">
        <v>161499.79269999999</v>
      </c>
      <c r="J280" s="115">
        <v>30582447.526099999</v>
      </c>
      <c r="K280" s="116">
        <f t="shared" si="42"/>
        <v>146127825.1945</v>
      </c>
      <c r="L280" s="104"/>
      <c r="M280" s="155"/>
      <c r="N280" s="150"/>
      <c r="O280" s="107">
        <v>25</v>
      </c>
      <c r="P280" s="83" t="s">
        <v>671</v>
      </c>
      <c r="Q280" s="115">
        <v>83242149.670900002</v>
      </c>
      <c r="R280" s="115">
        <v>-2536017.62</v>
      </c>
      <c r="S280" s="115">
        <v>8782085.5083000008</v>
      </c>
      <c r="T280" s="115">
        <v>2485495.8986</v>
      </c>
      <c r="U280" s="115">
        <v>132282.796</v>
      </c>
      <c r="V280" s="115">
        <v>28915371.7733</v>
      </c>
      <c r="W280" s="116">
        <f t="shared" si="40"/>
        <v>121021368.0271</v>
      </c>
    </row>
    <row r="281" spans="1:23" ht="25" customHeight="1" x14ac:dyDescent="0.3">
      <c r="A281" s="153"/>
      <c r="B281" s="150"/>
      <c r="C281" s="79">
        <v>3</v>
      </c>
      <c r="D281" s="83" t="s">
        <v>318</v>
      </c>
      <c r="E281" s="115">
        <v>137563798.0036</v>
      </c>
      <c r="F281" s="115">
        <v>0</v>
      </c>
      <c r="G281" s="115">
        <v>14513044.673900001</v>
      </c>
      <c r="H281" s="115">
        <v>4107465.4737</v>
      </c>
      <c r="I281" s="115">
        <v>218607.08660000001</v>
      </c>
      <c r="J281" s="115">
        <v>40021390.647799999</v>
      </c>
      <c r="K281" s="116">
        <f t="shared" si="42"/>
        <v>196424305.8856</v>
      </c>
      <c r="L281" s="104"/>
      <c r="M281" s="155"/>
      <c r="N281" s="150"/>
      <c r="O281" s="107">
        <v>26</v>
      </c>
      <c r="P281" s="83" t="s">
        <v>672</v>
      </c>
      <c r="Q281" s="115">
        <v>110342210.68790001</v>
      </c>
      <c r="R281" s="115">
        <v>-2536017.62</v>
      </c>
      <c r="S281" s="115">
        <v>11641154.5506</v>
      </c>
      <c r="T281" s="115">
        <v>3294666.3821999999</v>
      </c>
      <c r="U281" s="115">
        <v>175348.3806</v>
      </c>
      <c r="V281" s="115">
        <v>37846219.949100003</v>
      </c>
      <c r="W281" s="116">
        <f t="shared" si="40"/>
        <v>160763582.33039999</v>
      </c>
    </row>
    <row r="282" spans="1:23" ht="25" customHeight="1" x14ac:dyDescent="0.3">
      <c r="A282" s="153"/>
      <c r="B282" s="150"/>
      <c r="C282" s="79">
        <v>4</v>
      </c>
      <c r="D282" s="83" t="s">
        <v>319</v>
      </c>
      <c r="E282" s="115">
        <v>129315023.4205</v>
      </c>
      <c r="F282" s="115">
        <v>0</v>
      </c>
      <c r="G282" s="115">
        <v>13642795.1186</v>
      </c>
      <c r="H282" s="115">
        <v>3861168.4298</v>
      </c>
      <c r="I282" s="115">
        <v>205498.6918</v>
      </c>
      <c r="J282" s="115">
        <v>37798304.811700001</v>
      </c>
      <c r="K282" s="116">
        <f t="shared" si="42"/>
        <v>184822790.47240001</v>
      </c>
      <c r="L282" s="104"/>
      <c r="M282" s="155"/>
      <c r="N282" s="150"/>
      <c r="O282" s="107">
        <v>27</v>
      </c>
      <c r="P282" s="83" t="s">
        <v>875</v>
      </c>
      <c r="Q282" s="115">
        <v>120220922.5809</v>
      </c>
      <c r="R282" s="115">
        <v>-2536017.62</v>
      </c>
      <c r="S282" s="115">
        <v>12683363.2502</v>
      </c>
      <c r="T282" s="115">
        <v>3589631.1085000001</v>
      </c>
      <c r="U282" s="115">
        <v>191046.96160000001</v>
      </c>
      <c r="V282" s="115">
        <v>41893707.535899997</v>
      </c>
      <c r="W282" s="116">
        <f t="shared" si="40"/>
        <v>176042653.81709999</v>
      </c>
    </row>
    <row r="283" spans="1:23" ht="25" customHeight="1" x14ac:dyDescent="0.3">
      <c r="A283" s="153"/>
      <c r="B283" s="150"/>
      <c r="C283" s="79">
        <v>5</v>
      </c>
      <c r="D283" s="83" t="s">
        <v>320</v>
      </c>
      <c r="E283" s="115">
        <v>125032735.3803</v>
      </c>
      <c r="F283" s="115">
        <v>0</v>
      </c>
      <c r="G283" s="115">
        <v>13191011.738500001</v>
      </c>
      <c r="H283" s="115">
        <v>3733305.2089999998</v>
      </c>
      <c r="I283" s="115">
        <v>198693.5692</v>
      </c>
      <c r="J283" s="115">
        <v>34803044.522</v>
      </c>
      <c r="K283" s="116">
        <f t="shared" si="42"/>
        <v>176958790.41900003</v>
      </c>
      <c r="L283" s="104"/>
      <c r="M283" s="155"/>
      <c r="N283" s="150"/>
      <c r="O283" s="107">
        <v>28</v>
      </c>
      <c r="P283" s="83" t="s">
        <v>673</v>
      </c>
      <c r="Q283" s="115">
        <v>92077797.096699998</v>
      </c>
      <c r="R283" s="115">
        <v>-2536017.62</v>
      </c>
      <c r="S283" s="115">
        <v>9714250.4214999992</v>
      </c>
      <c r="T283" s="115">
        <v>2749316.1570000001</v>
      </c>
      <c r="U283" s="115">
        <v>146323.8095</v>
      </c>
      <c r="V283" s="115">
        <v>31464417.562100001</v>
      </c>
      <c r="W283" s="116">
        <f t="shared" si="40"/>
        <v>133616087.42679998</v>
      </c>
    </row>
    <row r="284" spans="1:23" ht="25" customHeight="1" x14ac:dyDescent="0.3">
      <c r="A284" s="153"/>
      <c r="B284" s="150"/>
      <c r="C284" s="79">
        <v>6</v>
      </c>
      <c r="D284" s="83" t="s">
        <v>321</v>
      </c>
      <c r="E284" s="115">
        <v>120215009.0853</v>
      </c>
      <c r="F284" s="115">
        <v>0</v>
      </c>
      <c r="G284" s="115">
        <v>12682739.3737</v>
      </c>
      <c r="H284" s="115">
        <v>3589454.5397000001</v>
      </c>
      <c r="I284" s="115">
        <v>191037.5643</v>
      </c>
      <c r="J284" s="115">
        <v>32919684.277899999</v>
      </c>
      <c r="K284" s="116">
        <f t="shared" si="42"/>
        <v>169597924.8409</v>
      </c>
      <c r="L284" s="104"/>
      <c r="M284" s="155"/>
      <c r="N284" s="150"/>
      <c r="O284" s="107">
        <v>29</v>
      </c>
      <c r="P284" s="83" t="s">
        <v>674</v>
      </c>
      <c r="Q284" s="115">
        <v>110734221.95909999</v>
      </c>
      <c r="R284" s="115">
        <v>-2536017.62</v>
      </c>
      <c r="S284" s="115">
        <v>11682511.922</v>
      </c>
      <c r="T284" s="115">
        <v>3306371.2987000002</v>
      </c>
      <c r="U284" s="115">
        <v>175971.33840000001</v>
      </c>
      <c r="V284" s="115">
        <v>34463443.922899999</v>
      </c>
      <c r="W284" s="116">
        <f t="shared" si="40"/>
        <v>157826502.8211</v>
      </c>
    </row>
    <row r="285" spans="1:23" ht="25" customHeight="1" x14ac:dyDescent="0.3">
      <c r="A285" s="153"/>
      <c r="B285" s="150"/>
      <c r="C285" s="79">
        <v>7</v>
      </c>
      <c r="D285" s="83" t="s">
        <v>322</v>
      </c>
      <c r="E285" s="115">
        <v>121379401.4815</v>
      </c>
      <c r="F285" s="115">
        <v>0</v>
      </c>
      <c r="G285" s="115">
        <v>12805583.313000001</v>
      </c>
      <c r="H285" s="115">
        <v>3624221.6924000001</v>
      </c>
      <c r="I285" s="115">
        <v>192887.93799999999</v>
      </c>
      <c r="J285" s="115">
        <v>35486456.574100003</v>
      </c>
      <c r="K285" s="116">
        <f t="shared" si="42"/>
        <v>173488550.99900001</v>
      </c>
      <c r="L285" s="104"/>
      <c r="M285" s="155"/>
      <c r="N285" s="150"/>
      <c r="O285" s="107">
        <v>30</v>
      </c>
      <c r="P285" s="83" t="s">
        <v>876</v>
      </c>
      <c r="Q285" s="115">
        <v>93496631.347000003</v>
      </c>
      <c r="R285" s="115">
        <v>-2536017.62</v>
      </c>
      <c r="S285" s="115">
        <v>9863938.0947999991</v>
      </c>
      <c r="T285" s="115">
        <v>2791680.5929</v>
      </c>
      <c r="U285" s="115">
        <v>148578.52489999999</v>
      </c>
      <c r="V285" s="115">
        <v>32724428.096099999</v>
      </c>
      <c r="W285" s="116">
        <f t="shared" si="40"/>
        <v>136489239.03569999</v>
      </c>
    </row>
    <row r="286" spans="1:23" ht="25" customHeight="1" x14ac:dyDescent="0.3">
      <c r="A286" s="153"/>
      <c r="B286" s="150"/>
      <c r="C286" s="79">
        <v>8</v>
      </c>
      <c r="D286" s="83" t="s">
        <v>323</v>
      </c>
      <c r="E286" s="115">
        <v>131371023.4007</v>
      </c>
      <c r="F286" s="115">
        <v>0</v>
      </c>
      <c r="G286" s="115">
        <v>13859704.072800001</v>
      </c>
      <c r="H286" s="115">
        <v>3922557.7565000001</v>
      </c>
      <c r="I286" s="115">
        <v>208765.948</v>
      </c>
      <c r="J286" s="115">
        <v>38744952.251699999</v>
      </c>
      <c r="K286" s="116">
        <f t="shared" si="42"/>
        <v>188107003.42970002</v>
      </c>
      <c r="L286" s="104"/>
      <c r="M286" s="155"/>
      <c r="N286" s="150"/>
      <c r="O286" s="107">
        <v>31</v>
      </c>
      <c r="P286" s="83" t="s">
        <v>675</v>
      </c>
      <c r="Q286" s="115">
        <v>93904785.915299997</v>
      </c>
      <c r="R286" s="115">
        <v>-2536017.62</v>
      </c>
      <c r="S286" s="115">
        <v>9906998.5916000009</v>
      </c>
      <c r="T286" s="115">
        <v>2803867.5258999998</v>
      </c>
      <c r="U286" s="115">
        <v>149227.1366</v>
      </c>
      <c r="V286" s="115">
        <v>33528938.8158</v>
      </c>
      <c r="W286" s="116">
        <f t="shared" si="40"/>
        <v>137757800.36520001</v>
      </c>
    </row>
    <row r="287" spans="1:23" ht="25" customHeight="1" x14ac:dyDescent="0.3">
      <c r="A287" s="153"/>
      <c r="B287" s="150"/>
      <c r="C287" s="79">
        <v>9</v>
      </c>
      <c r="D287" s="83" t="s">
        <v>324</v>
      </c>
      <c r="E287" s="115">
        <v>119537955.23010001</v>
      </c>
      <c r="F287" s="115">
        <v>0</v>
      </c>
      <c r="G287" s="115">
        <v>12611309.877</v>
      </c>
      <c r="H287" s="115">
        <v>3569238.6444000001</v>
      </c>
      <c r="I287" s="115">
        <v>189961.6361</v>
      </c>
      <c r="J287" s="115">
        <v>31465850.943500001</v>
      </c>
      <c r="K287" s="116">
        <f t="shared" si="42"/>
        <v>167374316.33110002</v>
      </c>
      <c r="L287" s="104"/>
      <c r="M287" s="155"/>
      <c r="N287" s="150"/>
      <c r="O287" s="107">
        <v>32</v>
      </c>
      <c r="P287" s="83" t="s">
        <v>676</v>
      </c>
      <c r="Q287" s="115">
        <v>93448790.613800004</v>
      </c>
      <c r="R287" s="115">
        <v>-2536017.62</v>
      </c>
      <c r="S287" s="115">
        <v>9858890.8751999997</v>
      </c>
      <c r="T287" s="115">
        <v>2790252.1345000002</v>
      </c>
      <c r="U287" s="115">
        <v>148502.49969999999</v>
      </c>
      <c r="V287" s="115">
        <v>31839855.897999998</v>
      </c>
      <c r="W287" s="116">
        <f t="shared" si="40"/>
        <v>135550274.4012</v>
      </c>
    </row>
    <row r="288" spans="1:23" ht="25" customHeight="1" x14ac:dyDescent="0.3">
      <c r="A288" s="153"/>
      <c r="B288" s="150"/>
      <c r="C288" s="79">
        <v>10</v>
      </c>
      <c r="D288" s="83" t="s">
        <v>325</v>
      </c>
      <c r="E288" s="115">
        <v>111788011.84010001</v>
      </c>
      <c r="F288" s="115">
        <v>0</v>
      </c>
      <c r="G288" s="115">
        <v>11793687.2446</v>
      </c>
      <c r="H288" s="115">
        <v>3337836.0126</v>
      </c>
      <c r="I288" s="115">
        <v>177645.95009999999</v>
      </c>
      <c r="J288" s="115">
        <v>31536432.311700001</v>
      </c>
      <c r="K288" s="116">
        <f t="shared" si="42"/>
        <v>158633613.35910001</v>
      </c>
      <c r="L288" s="104"/>
      <c r="M288" s="156"/>
      <c r="N288" s="151"/>
      <c r="O288" s="107">
        <v>33</v>
      </c>
      <c r="P288" s="83" t="s">
        <v>677</v>
      </c>
      <c r="Q288" s="115">
        <v>107717455.12029999</v>
      </c>
      <c r="R288" s="115">
        <v>-2536017.62</v>
      </c>
      <c r="S288" s="115">
        <v>11364241.6173</v>
      </c>
      <c r="T288" s="115">
        <v>3216294.7974</v>
      </c>
      <c r="U288" s="115">
        <v>171177.2965</v>
      </c>
      <c r="V288" s="115">
        <v>33907753.629199997</v>
      </c>
      <c r="W288" s="116">
        <f t="shared" si="40"/>
        <v>153840904.84069997</v>
      </c>
    </row>
    <row r="289" spans="1:23" ht="25" customHeight="1" x14ac:dyDescent="0.3">
      <c r="A289" s="153"/>
      <c r="B289" s="150"/>
      <c r="C289" s="79">
        <v>11</v>
      </c>
      <c r="D289" s="83" t="s">
        <v>326</v>
      </c>
      <c r="E289" s="115">
        <v>117034534.0324</v>
      </c>
      <c r="F289" s="115">
        <v>0</v>
      </c>
      <c r="G289" s="115">
        <v>12347197.7761</v>
      </c>
      <c r="H289" s="115">
        <v>3494489.9367</v>
      </c>
      <c r="I289" s="115">
        <v>185983.36840000001</v>
      </c>
      <c r="J289" s="115">
        <v>31559742.9936</v>
      </c>
      <c r="K289" s="116">
        <f t="shared" si="42"/>
        <v>164621948.1072</v>
      </c>
      <c r="L289" s="104"/>
      <c r="M289" s="105"/>
      <c r="N289" s="136" t="s">
        <v>841</v>
      </c>
      <c r="O289" s="137"/>
      <c r="P289" s="138"/>
      <c r="Q289" s="117">
        <f>SUM(Q256:Q288)</f>
        <v>3475949025.0257998</v>
      </c>
      <c r="R289" s="117">
        <f t="shared" ref="R289:W289" si="44">SUM(R256:R288)</f>
        <v>-83688581.460000008</v>
      </c>
      <c r="S289" s="117">
        <f t="shared" si="44"/>
        <v>366714238.89380002</v>
      </c>
      <c r="T289" s="117">
        <f t="shared" si="44"/>
        <v>103787048.74370001</v>
      </c>
      <c r="U289" s="117">
        <f t="shared" si="44"/>
        <v>5523743.1702999994</v>
      </c>
      <c r="V289" s="117">
        <f t="shared" si="44"/>
        <v>1177607817.9779</v>
      </c>
      <c r="W289" s="117">
        <f t="shared" si="44"/>
        <v>5045893292.3515005</v>
      </c>
    </row>
    <row r="290" spans="1:23" ht="25" customHeight="1" x14ac:dyDescent="0.3">
      <c r="A290" s="153"/>
      <c r="B290" s="150"/>
      <c r="C290" s="79">
        <v>12</v>
      </c>
      <c r="D290" s="83" t="s">
        <v>327</v>
      </c>
      <c r="E290" s="115">
        <v>113632328.05249999</v>
      </c>
      <c r="F290" s="115">
        <v>0</v>
      </c>
      <c r="G290" s="115">
        <v>11988263.4628</v>
      </c>
      <c r="H290" s="115">
        <v>3392904.7535999999</v>
      </c>
      <c r="I290" s="115">
        <v>180576.81270000001</v>
      </c>
      <c r="J290" s="115">
        <v>31424748.821899999</v>
      </c>
      <c r="K290" s="116">
        <f t="shared" si="42"/>
        <v>160618821.90349999</v>
      </c>
      <c r="L290" s="104"/>
      <c r="M290" s="154">
        <v>31</v>
      </c>
      <c r="N290" s="149" t="s">
        <v>54</v>
      </c>
      <c r="O290" s="107">
        <v>1</v>
      </c>
      <c r="P290" s="83" t="s">
        <v>678</v>
      </c>
      <c r="Q290" s="122">
        <v>127062081.4894</v>
      </c>
      <c r="R290" s="115">
        <v>0</v>
      </c>
      <c r="S290" s="115">
        <v>13405108.697000001</v>
      </c>
      <c r="T290" s="115">
        <v>3793898.6878</v>
      </c>
      <c r="U290" s="115">
        <v>201918.4688</v>
      </c>
      <c r="V290" s="115">
        <v>31769430.901999999</v>
      </c>
      <c r="W290" s="116">
        <f t="shared" ref="W290:W296" si="45">SUM(Q290:V290)</f>
        <v>176232438.245</v>
      </c>
    </row>
    <row r="291" spans="1:23" ht="25" customHeight="1" x14ac:dyDescent="0.3">
      <c r="A291" s="153"/>
      <c r="B291" s="150"/>
      <c r="C291" s="79">
        <v>13</v>
      </c>
      <c r="D291" s="83" t="s">
        <v>328</v>
      </c>
      <c r="E291" s="115">
        <v>147168729.96039999</v>
      </c>
      <c r="F291" s="115">
        <v>0</v>
      </c>
      <c r="G291" s="115">
        <v>15526369.4628</v>
      </c>
      <c r="H291" s="115">
        <v>4394255.5082999999</v>
      </c>
      <c r="I291" s="115">
        <v>233870.59510000001</v>
      </c>
      <c r="J291" s="115">
        <v>42004681.642399997</v>
      </c>
      <c r="K291" s="116">
        <f t="shared" si="42"/>
        <v>209327907.16899997</v>
      </c>
      <c r="L291" s="104"/>
      <c r="M291" s="155"/>
      <c r="N291" s="150"/>
      <c r="O291" s="107">
        <v>2</v>
      </c>
      <c r="P291" s="83" t="s">
        <v>519</v>
      </c>
      <c r="Q291" s="122">
        <v>128174356.3099</v>
      </c>
      <c r="R291" s="115">
        <v>0</v>
      </c>
      <c r="S291" s="115">
        <v>13522454.207900001</v>
      </c>
      <c r="T291" s="115">
        <v>3827109.6814999999</v>
      </c>
      <c r="U291" s="115">
        <v>203686.0208</v>
      </c>
      <c r="V291" s="115">
        <v>32522125.677099999</v>
      </c>
      <c r="W291" s="116">
        <f t="shared" si="45"/>
        <v>178249731.89719999</v>
      </c>
    </row>
    <row r="292" spans="1:23" ht="25" customHeight="1" x14ac:dyDescent="0.3">
      <c r="A292" s="153"/>
      <c r="B292" s="150"/>
      <c r="C292" s="79">
        <v>14</v>
      </c>
      <c r="D292" s="83" t="s">
        <v>329</v>
      </c>
      <c r="E292" s="115">
        <v>100978449.5011</v>
      </c>
      <c r="F292" s="115">
        <v>0</v>
      </c>
      <c r="G292" s="115">
        <v>10653273.3901</v>
      </c>
      <c r="H292" s="115">
        <v>3015077.3744999999</v>
      </c>
      <c r="I292" s="115">
        <v>160468.12450000001</v>
      </c>
      <c r="J292" s="115">
        <v>30119090.908199999</v>
      </c>
      <c r="K292" s="116">
        <f t="shared" si="42"/>
        <v>144926359.29840001</v>
      </c>
      <c r="L292" s="104"/>
      <c r="M292" s="155"/>
      <c r="N292" s="150"/>
      <c r="O292" s="107">
        <v>3</v>
      </c>
      <c r="P292" s="83" t="s">
        <v>679</v>
      </c>
      <c r="Q292" s="122">
        <v>127615822.64470001</v>
      </c>
      <c r="R292" s="115">
        <v>0</v>
      </c>
      <c r="S292" s="115">
        <v>13463528.646400001</v>
      </c>
      <c r="T292" s="115">
        <v>3810432.6357999998</v>
      </c>
      <c r="U292" s="115">
        <v>202798.4368</v>
      </c>
      <c r="V292" s="115">
        <v>31976370.019400001</v>
      </c>
      <c r="W292" s="116">
        <f t="shared" si="45"/>
        <v>177068952.3831</v>
      </c>
    </row>
    <row r="293" spans="1:23" ht="25" customHeight="1" x14ac:dyDescent="0.3">
      <c r="A293" s="153"/>
      <c r="B293" s="150"/>
      <c r="C293" s="79">
        <v>15</v>
      </c>
      <c r="D293" s="83" t="s">
        <v>330</v>
      </c>
      <c r="E293" s="115">
        <v>111766813.55410001</v>
      </c>
      <c r="F293" s="115">
        <v>0</v>
      </c>
      <c r="G293" s="115">
        <v>11791450.8156</v>
      </c>
      <c r="H293" s="115">
        <v>3337203.0610000002</v>
      </c>
      <c r="I293" s="115">
        <v>177612.26319999999</v>
      </c>
      <c r="J293" s="115">
        <v>33487711.701299999</v>
      </c>
      <c r="K293" s="116">
        <f t="shared" si="42"/>
        <v>160560791.39520001</v>
      </c>
      <c r="L293" s="104"/>
      <c r="M293" s="155"/>
      <c r="N293" s="150"/>
      <c r="O293" s="107">
        <v>4</v>
      </c>
      <c r="P293" s="83" t="s">
        <v>680</v>
      </c>
      <c r="Q293" s="122">
        <v>96884977.5678</v>
      </c>
      <c r="R293" s="115">
        <v>0</v>
      </c>
      <c r="S293" s="115">
        <v>10221410.1971</v>
      </c>
      <c r="T293" s="115">
        <v>2892851.9426000002</v>
      </c>
      <c r="U293" s="115">
        <v>153963.05559999999</v>
      </c>
      <c r="V293" s="115">
        <v>25947279.676800001</v>
      </c>
      <c r="W293" s="116">
        <f t="shared" si="45"/>
        <v>136100482.43990001</v>
      </c>
    </row>
    <row r="294" spans="1:23" ht="25" customHeight="1" x14ac:dyDescent="0.3">
      <c r="A294" s="153"/>
      <c r="B294" s="150"/>
      <c r="C294" s="79">
        <v>16</v>
      </c>
      <c r="D294" s="83" t="s">
        <v>331</v>
      </c>
      <c r="E294" s="115">
        <v>126909726.5273</v>
      </c>
      <c r="F294" s="115">
        <v>0</v>
      </c>
      <c r="G294" s="115">
        <v>13389035.1776</v>
      </c>
      <c r="H294" s="115">
        <v>3789349.5786000001</v>
      </c>
      <c r="I294" s="115">
        <v>201676.3566</v>
      </c>
      <c r="J294" s="115">
        <v>37093789.774700001</v>
      </c>
      <c r="K294" s="116">
        <f t="shared" si="42"/>
        <v>181383577.41479999</v>
      </c>
      <c r="L294" s="104"/>
      <c r="M294" s="155"/>
      <c r="N294" s="150"/>
      <c r="O294" s="107">
        <v>5</v>
      </c>
      <c r="P294" s="83" t="s">
        <v>681</v>
      </c>
      <c r="Q294" s="122">
        <v>168566638.4003</v>
      </c>
      <c r="R294" s="115">
        <v>0</v>
      </c>
      <c r="S294" s="115">
        <v>17783858.755899999</v>
      </c>
      <c r="T294" s="115">
        <v>5033167.5723999999</v>
      </c>
      <c r="U294" s="115">
        <v>267874.70439999999</v>
      </c>
      <c r="V294" s="115">
        <v>48264368.081699997</v>
      </c>
      <c r="W294" s="116">
        <f t="shared" si="45"/>
        <v>239915907.5147</v>
      </c>
    </row>
    <row r="295" spans="1:23" ht="25" customHeight="1" x14ac:dyDescent="0.3">
      <c r="A295" s="153"/>
      <c r="B295" s="151"/>
      <c r="C295" s="79">
        <v>17</v>
      </c>
      <c r="D295" s="83" t="s">
        <v>332</v>
      </c>
      <c r="E295" s="115">
        <v>105098793.3045</v>
      </c>
      <c r="F295" s="115">
        <v>0</v>
      </c>
      <c r="G295" s="115">
        <v>11087971.5778</v>
      </c>
      <c r="H295" s="115">
        <v>3138105.1634999998</v>
      </c>
      <c r="I295" s="115">
        <v>167015.89619999999</v>
      </c>
      <c r="J295" s="115">
        <v>29982278.633200001</v>
      </c>
      <c r="K295" s="116">
        <f t="shared" si="42"/>
        <v>149474164.57519999</v>
      </c>
      <c r="L295" s="104"/>
      <c r="M295" s="155"/>
      <c r="N295" s="150"/>
      <c r="O295" s="107">
        <v>6</v>
      </c>
      <c r="P295" s="83" t="s">
        <v>682</v>
      </c>
      <c r="Q295" s="122">
        <v>145767254.72530001</v>
      </c>
      <c r="R295" s="115">
        <v>0</v>
      </c>
      <c r="S295" s="115">
        <v>15378513.173700001</v>
      </c>
      <c r="T295" s="115">
        <v>4352409.3887999998</v>
      </c>
      <c r="U295" s="115">
        <v>231643.46539999999</v>
      </c>
      <c r="V295" s="115">
        <v>40304711.740800001</v>
      </c>
      <c r="W295" s="116">
        <f t="shared" si="45"/>
        <v>206034532.49400002</v>
      </c>
    </row>
    <row r="296" spans="1:23" ht="25" customHeight="1" x14ac:dyDescent="0.3">
      <c r="A296" s="1"/>
      <c r="B296" s="136" t="s">
        <v>825</v>
      </c>
      <c r="C296" s="137"/>
      <c r="D296" s="138"/>
      <c r="E296" s="117">
        <f>SUM(E279:E295)</f>
        <v>2041035988.4713001</v>
      </c>
      <c r="F296" s="117">
        <f t="shared" ref="F296:K296" si="46">SUM(F279:F295)</f>
        <v>0</v>
      </c>
      <c r="G296" s="117">
        <f t="shared" si="46"/>
        <v>215330246.1223</v>
      </c>
      <c r="H296" s="117">
        <f t="shared" si="46"/>
        <v>60942522.487299994</v>
      </c>
      <c r="I296" s="117">
        <f t="shared" si="46"/>
        <v>3243476.3918000003</v>
      </c>
      <c r="J296" s="117">
        <f t="shared" si="46"/>
        <v>583795407.76180017</v>
      </c>
      <c r="K296" s="117">
        <f t="shared" si="46"/>
        <v>2904347641.2345004</v>
      </c>
      <c r="L296" s="104"/>
      <c r="M296" s="155"/>
      <c r="N296" s="150"/>
      <c r="O296" s="107">
        <v>7</v>
      </c>
      <c r="P296" s="83" t="s">
        <v>683</v>
      </c>
      <c r="Q296" s="122">
        <v>127960837.09739999</v>
      </c>
      <c r="R296" s="115"/>
      <c r="S296" s="115">
        <v>13499927.831700001</v>
      </c>
      <c r="T296" s="115">
        <v>3820734.2919999999</v>
      </c>
      <c r="U296" s="115">
        <v>203346.71049999999</v>
      </c>
      <c r="V296" s="115">
        <v>31161080.544300001</v>
      </c>
      <c r="W296" s="116">
        <f t="shared" si="45"/>
        <v>176645926.47589999</v>
      </c>
    </row>
    <row r="297" spans="1:23" ht="25" customHeight="1" x14ac:dyDescent="0.3">
      <c r="A297" s="153">
        <v>15</v>
      </c>
      <c r="B297" s="149" t="s">
        <v>38</v>
      </c>
      <c r="C297" s="79">
        <v>1</v>
      </c>
      <c r="D297" s="83" t="s">
        <v>333</v>
      </c>
      <c r="E297" s="115">
        <v>167686975.5133</v>
      </c>
      <c r="F297" s="115">
        <v>-4907596.13</v>
      </c>
      <c r="G297" s="115">
        <v>17691053.9122</v>
      </c>
      <c r="H297" s="115">
        <v>5006902.0505999997</v>
      </c>
      <c r="I297" s="115">
        <v>266476.80359999998</v>
      </c>
      <c r="J297" s="115">
        <v>42638571.787600003</v>
      </c>
      <c r="K297" s="116">
        <f t="shared" si="42"/>
        <v>228382383.93730003</v>
      </c>
      <c r="L297" s="104"/>
      <c r="M297" s="155"/>
      <c r="N297" s="150"/>
      <c r="O297" s="107">
        <v>8</v>
      </c>
      <c r="P297" s="83" t="s">
        <v>684</v>
      </c>
      <c r="Q297" s="122">
        <v>113010060.8899</v>
      </c>
      <c r="R297" s="115">
        <v>0</v>
      </c>
      <c r="S297" s="115">
        <v>11922613.987799998</v>
      </c>
      <c r="T297" s="115">
        <v>3374324.7135000001</v>
      </c>
      <c r="U297" s="115">
        <v>179587.94779999999</v>
      </c>
      <c r="V297" s="115">
        <v>28273283.147399999</v>
      </c>
      <c r="W297" s="116">
        <f t="shared" ref="W297:W306" si="47">SUM(Q297:V297)</f>
        <v>156759870.6864</v>
      </c>
    </row>
    <row r="298" spans="1:23" ht="25" customHeight="1" x14ac:dyDescent="0.3">
      <c r="A298" s="153"/>
      <c r="B298" s="150"/>
      <c r="C298" s="79">
        <v>2</v>
      </c>
      <c r="D298" s="83" t="s">
        <v>334</v>
      </c>
      <c r="E298" s="115">
        <v>121779730.54700001</v>
      </c>
      <c r="F298" s="115">
        <v>-4907596.13</v>
      </c>
      <c r="G298" s="115">
        <v>12847818.215600001</v>
      </c>
      <c r="H298" s="115">
        <v>3636174.9667000002</v>
      </c>
      <c r="I298" s="115">
        <v>193524.1139</v>
      </c>
      <c r="J298" s="115">
        <v>34502299.695500001</v>
      </c>
      <c r="K298" s="116">
        <f t="shared" si="42"/>
        <v>168051951.40870002</v>
      </c>
      <c r="L298" s="104"/>
      <c r="M298" s="155"/>
      <c r="N298" s="150"/>
      <c r="O298" s="107">
        <v>9</v>
      </c>
      <c r="P298" s="83" t="s">
        <v>685</v>
      </c>
      <c r="Q298" s="122">
        <v>115911675.9507</v>
      </c>
      <c r="R298" s="115">
        <v>0</v>
      </c>
      <c r="S298" s="115">
        <v>12228735.726299999</v>
      </c>
      <c r="T298" s="115">
        <v>3460962.9413999999</v>
      </c>
      <c r="U298" s="115">
        <v>184198.9982</v>
      </c>
      <c r="V298" s="115">
        <v>29521216.280699998</v>
      </c>
      <c r="W298" s="116">
        <f t="shared" si="47"/>
        <v>161306789.8973</v>
      </c>
    </row>
    <row r="299" spans="1:23" ht="25" customHeight="1" x14ac:dyDescent="0.3">
      <c r="A299" s="153"/>
      <c r="B299" s="150"/>
      <c r="C299" s="79">
        <v>3</v>
      </c>
      <c r="D299" s="83" t="s">
        <v>850</v>
      </c>
      <c r="E299" s="115">
        <v>122568623.1972</v>
      </c>
      <c r="F299" s="115">
        <v>-4907596.13</v>
      </c>
      <c r="G299" s="115">
        <v>12931046.757100001</v>
      </c>
      <c r="H299" s="115">
        <v>3659730.2143000001</v>
      </c>
      <c r="I299" s="115">
        <v>194777.76869999999</v>
      </c>
      <c r="J299" s="115">
        <v>33826679.514899999</v>
      </c>
      <c r="K299" s="116">
        <f t="shared" si="42"/>
        <v>168273261.3222</v>
      </c>
      <c r="L299" s="104"/>
      <c r="M299" s="155"/>
      <c r="N299" s="150"/>
      <c r="O299" s="107">
        <v>10</v>
      </c>
      <c r="P299" s="83" t="s">
        <v>686</v>
      </c>
      <c r="Q299" s="122">
        <v>109959022.9157</v>
      </c>
      <c r="R299" s="115">
        <v>0</v>
      </c>
      <c r="S299" s="115">
        <v>11600728.0625</v>
      </c>
      <c r="T299" s="115">
        <v>3283224.9232999999</v>
      </c>
      <c r="U299" s="115">
        <v>174739.44450000001</v>
      </c>
      <c r="V299" s="115">
        <v>27291572.2861</v>
      </c>
      <c r="W299" s="116">
        <f t="shared" si="47"/>
        <v>152309287.63209999</v>
      </c>
    </row>
    <row r="300" spans="1:23" ht="25" customHeight="1" x14ac:dyDescent="0.3">
      <c r="A300" s="153"/>
      <c r="B300" s="150"/>
      <c r="C300" s="79">
        <v>4</v>
      </c>
      <c r="D300" s="83" t="s">
        <v>335</v>
      </c>
      <c r="E300" s="115">
        <v>133555054.18960001</v>
      </c>
      <c r="F300" s="115">
        <v>-4907596.13</v>
      </c>
      <c r="G300" s="115">
        <v>14090120.3369</v>
      </c>
      <c r="H300" s="115">
        <v>3987769.9067000002</v>
      </c>
      <c r="I300" s="115">
        <v>212236.66200000001</v>
      </c>
      <c r="J300" s="115">
        <v>34154327.706299998</v>
      </c>
      <c r="K300" s="116">
        <f t="shared" si="42"/>
        <v>181091912.6715</v>
      </c>
      <c r="L300" s="104"/>
      <c r="M300" s="155"/>
      <c r="N300" s="150"/>
      <c r="O300" s="107">
        <v>11</v>
      </c>
      <c r="P300" s="83" t="s">
        <v>687</v>
      </c>
      <c r="Q300" s="122">
        <v>151922651.00319999</v>
      </c>
      <c r="R300" s="115">
        <v>0</v>
      </c>
      <c r="S300" s="115">
        <v>16027910.344000001</v>
      </c>
      <c r="T300" s="115">
        <v>4536201.0407999996</v>
      </c>
      <c r="U300" s="115">
        <v>241425.20499999999</v>
      </c>
      <c r="V300" s="115">
        <v>39539485.039300002</v>
      </c>
      <c r="W300" s="116">
        <f t="shared" si="47"/>
        <v>212267672.63230002</v>
      </c>
    </row>
    <row r="301" spans="1:23" ht="25" customHeight="1" x14ac:dyDescent="0.3">
      <c r="A301" s="153"/>
      <c r="B301" s="150"/>
      <c r="C301" s="79">
        <v>5</v>
      </c>
      <c r="D301" s="83" t="s">
        <v>336</v>
      </c>
      <c r="E301" s="115">
        <v>129900568.264</v>
      </c>
      <c r="F301" s="115">
        <v>-4907596.13</v>
      </c>
      <c r="G301" s="115">
        <v>13704570.372</v>
      </c>
      <c r="H301" s="115">
        <v>3878651.9920999999</v>
      </c>
      <c r="I301" s="115">
        <v>206429.20009999999</v>
      </c>
      <c r="J301" s="115">
        <v>36030675.266199999</v>
      </c>
      <c r="K301" s="116">
        <f t="shared" si="42"/>
        <v>178813298.96440002</v>
      </c>
      <c r="L301" s="104"/>
      <c r="M301" s="155"/>
      <c r="N301" s="150"/>
      <c r="O301" s="107">
        <v>12</v>
      </c>
      <c r="P301" s="83" t="s">
        <v>688</v>
      </c>
      <c r="Q301" s="122">
        <v>102282279.58329999</v>
      </c>
      <c r="R301" s="115">
        <v>0</v>
      </c>
      <c r="S301" s="115">
        <v>10790828.0702</v>
      </c>
      <c r="T301" s="115">
        <v>3054007.9443999999</v>
      </c>
      <c r="U301" s="115">
        <v>162540.08309999999</v>
      </c>
      <c r="V301" s="115">
        <v>26714064.752500001</v>
      </c>
      <c r="W301" s="116">
        <f t="shared" si="47"/>
        <v>143003720.43349999</v>
      </c>
    </row>
    <row r="302" spans="1:23" ht="25" customHeight="1" x14ac:dyDescent="0.3">
      <c r="A302" s="153"/>
      <c r="B302" s="150"/>
      <c r="C302" s="79">
        <v>6</v>
      </c>
      <c r="D302" s="83" t="s">
        <v>38</v>
      </c>
      <c r="E302" s="115">
        <v>141445217.69600001</v>
      </c>
      <c r="F302" s="115">
        <v>-4907596.13</v>
      </c>
      <c r="G302" s="115">
        <v>14922536.256699998</v>
      </c>
      <c r="H302" s="115">
        <v>4223359.3179000001</v>
      </c>
      <c r="I302" s="115">
        <v>224775.1764</v>
      </c>
      <c r="J302" s="115">
        <v>38102858.526699997</v>
      </c>
      <c r="K302" s="116">
        <f t="shared" si="42"/>
        <v>194011150.84370002</v>
      </c>
      <c r="L302" s="104"/>
      <c r="M302" s="155"/>
      <c r="N302" s="150"/>
      <c r="O302" s="107">
        <v>13</v>
      </c>
      <c r="P302" s="83" t="s">
        <v>689</v>
      </c>
      <c r="Q302" s="122">
        <v>136548822.44769999</v>
      </c>
      <c r="R302" s="115">
        <v>0</v>
      </c>
      <c r="S302" s="115">
        <v>14405964.2806</v>
      </c>
      <c r="T302" s="115">
        <v>4077159.7020999999</v>
      </c>
      <c r="U302" s="115">
        <v>216994.15609999999</v>
      </c>
      <c r="V302" s="115">
        <v>32835488.771000002</v>
      </c>
      <c r="W302" s="116">
        <f t="shared" si="47"/>
        <v>188084429.35750002</v>
      </c>
    </row>
    <row r="303" spans="1:23" ht="25" customHeight="1" x14ac:dyDescent="0.3">
      <c r="A303" s="153"/>
      <c r="B303" s="150"/>
      <c r="C303" s="79">
        <v>7</v>
      </c>
      <c r="D303" s="83" t="s">
        <v>337</v>
      </c>
      <c r="E303" s="115">
        <v>110906121.2358</v>
      </c>
      <c r="F303" s="115">
        <v>-4907596.13</v>
      </c>
      <c r="G303" s="115">
        <v>11700647.375700001</v>
      </c>
      <c r="H303" s="115">
        <v>3311503.9742000001</v>
      </c>
      <c r="I303" s="115">
        <v>176244.5091</v>
      </c>
      <c r="J303" s="115">
        <v>30428189.881499998</v>
      </c>
      <c r="K303" s="116">
        <f t="shared" si="42"/>
        <v>151615110.84630001</v>
      </c>
      <c r="L303" s="104"/>
      <c r="M303" s="155"/>
      <c r="N303" s="150"/>
      <c r="O303" s="107">
        <v>14</v>
      </c>
      <c r="P303" s="83" t="s">
        <v>690</v>
      </c>
      <c r="Q303" s="122">
        <v>136351327.69420001</v>
      </c>
      <c r="R303" s="115">
        <v>0</v>
      </c>
      <c r="S303" s="115">
        <v>14385128.4923</v>
      </c>
      <c r="T303" s="115">
        <v>4071262.7807999998</v>
      </c>
      <c r="U303" s="115">
        <v>216680.31080000001</v>
      </c>
      <c r="V303" s="115">
        <v>33175993.550099999</v>
      </c>
      <c r="W303" s="116">
        <f t="shared" si="47"/>
        <v>188200392.82819998</v>
      </c>
    </row>
    <row r="304" spans="1:23" ht="25" customHeight="1" x14ac:dyDescent="0.3">
      <c r="A304" s="153"/>
      <c r="B304" s="150"/>
      <c r="C304" s="79">
        <v>8</v>
      </c>
      <c r="D304" s="83" t="s">
        <v>338</v>
      </c>
      <c r="E304" s="115">
        <v>118967244.09639999</v>
      </c>
      <c r="F304" s="115">
        <v>-4907596.13</v>
      </c>
      <c r="G304" s="115">
        <v>12551099.5869</v>
      </c>
      <c r="H304" s="115">
        <v>3552197.9963000002</v>
      </c>
      <c r="I304" s="115">
        <v>189054.70050000001</v>
      </c>
      <c r="J304" s="115">
        <v>33382153.252799999</v>
      </c>
      <c r="K304" s="116">
        <f t="shared" si="42"/>
        <v>163734153.50289997</v>
      </c>
      <c r="L304" s="104"/>
      <c r="M304" s="155"/>
      <c r="N304" s="150"/>
      <c r="O304" s="107">
        <v>15</v>
      </c>
      <c r="P304" s="83" t="s">
        <v>691</v>
      </c>
      <c r="Q304" s="122">
        <v>107755218.5281</v>
      </c>
      <c r="R304" s="115">
        <v>0</v>
      </c>
      <c r="S304" s="115">
        <v>11368225.6745</v>
      </c>
      <c r="T304" s="115">
        <v>3217422.3607000001</v>
      </c>
      <c r="U304" s="115">
        <v>171237.3076</v>
      </c>
      <c r="V304" s="115">
        <v>28931241.752900001</v>
      </c>
      <c r="W304" s="116">
        <f t="shared" si="47"/>
        <v>151443345.62380001</v>
      </c>
    </row>
    <row r="305" spans="1:23" ht="25" customHeight="1" x14ac:dyDescent="0.3">
      <c r="A305" s="153"/>
      <c r="B305" s="150"/>
      <c r="C305" s="79">
        <v>9</v>
      </c>
      <c r="D305" s="83" t="s">
        <v>339</v>
      </c>
      <c r="E305" s="115">
        <v>108460357.9904</v>
      </c>
      <c r="F305" s="115">
        <v>-4907596.13</v>
      </c>
      <c r="G305" s="115">
        <v>11442618.215599999</v>
      </c>
      <c r="H305" s="115">
        <v>3238476.8535000002</v>
      </c>
      <c r="I305" s="115">
        <v>172357.8676</v>
      </c>
      <c r="J305" s="115">
        <v>29673677.0031</v>
      </c>
      <c r="K305" s="116">
        <f t="shared" si="42"/>
        <v>148079891.80019999</v>
      </c>
      <c r="L305" s="104"/>
      <c r="M305" s="155"/>
      <c r="N305" s="150"/>
      <c r="O305" s="107">
        <v>16</v>
      </c>
      <c r="P305" s="83" t="s">
        <v>692</v>
      </c>
      <c r="Q305" s="122">
        <v>137299719.71799999</v>
      </c>
      <c r="R305" s="115">
        <v>0</v>
      </c>
      <c r="S305" s="115">
        <v>14485184.291900001</v>
      </c>
      <c r="T305" s="115">
        <v>4099580.46</v>
      </c>
      <c r="U305" s="115">
        <v>218187.4313</v>
      </c>
      <c r="V305" s="115">
        <v>33895962.465400003</v>
      </c>
      <c r="W305" s="116">
        <f t="shared" si="47"/>
        <v>189998634.36660004</v>
      </c>
    </row>
    <row r="306" spans="1:23" ht="25" customHeight="1" x14ac:dyDescent="0.3">
      <c r="A306" s="153"/>
      <c r="B306" s="150"/>
      <c r="C306" s="79">
        <v>10</v>
      </c>
      <c r="D306" s="83" t="s">
        <v>340</v>
      </c>
      <c r="E306" s="115">
        <v>102860919.1534</v>
      </c>
      <c r="F306" s="115">
        <v>-4907596.13</v>
      </c>
      <c r="G306" s="115">
        <v>10851874.813999999</v>
      </c>
      <c r="H306" s="115">
        <v>3071285.3247000002</v>
      </c>
      <c r="I306" s="115">
        <v>163459.61799999999</v>
      </c>
      <c r="J306" s="115">
        <v>30539548.709899999</v>
      </c>
      <c r="K306" s="116">
        <f t="shared" si="42"/>
        <v>142579491.49000001</v>
      </c>
      <c r="L306" s="104"/>
      <c r="M306" s="156"/>
      <c r="N306" s="151"/>
      <c r="O306" s="107">
        <v>17</v>
      </c>
      <c r="P306" s="83" t="s">
        <v>693</v>
      </c>
      <c r="Q306" s="122">
        <v>145881563.39910001</v>
      </c>
      <c r="R306" s="115">
        <v>0</v>
      </c>
      <c r="S306" s="115">
        <v>15390572.791900001</v>
      </c>
      <c r="T306" s="115">
        <v>4355822.4883000003</v>
      </c>
      <c r="U306" s="115">
        <v>231825.117</v>
      </c>
      <c r="V306" s="115">
        <v>30889403.962299999</v>
      </c>
      <c r="W306" s="116">
        <f t="shared" si="47"/>
        <v>196749187.75860003</v>
      </c>
    </row>
    <row r="307" spans="1:23" ht="25" customHeight="1" x14ac:dyDescent="0.3">
      <c r="A307" s="153"/>
      <c r="B307" s="151"/>
      <c r="C307" s="79">
        <v>11</v>
      </c>
      <c r="D307" s="83" t="s">
        <v>341</v>
      </c>
      <c r="E307" s="115">
        <v>140388472.93130001</v>
      </c>
      <c r="F307" s="115">
        <v>-4907596.13</v>
      </c>
      <c r="G307" s="115">
        <v>14811049.192600001</v>
      </c>
      <c r="H307" s="115">
        <v>4191806.3753</v>
      </c>
      <c r="I307" s="115">
        <v>223095.86910000001</v>
      </c>
      <c r="J307" s="115">
        <v>37274842.328299999</v>
      </c>
      <c r="K307" s="116">
        <f t="shared" si="42"/>
        <v>191981670.56660002</v>
      </c>
      <c r="L307" s="104"/>
      <c r="M307" s="105"/>
      <c r="N307" s="136" t="s">
        <v>842</v>
      </c>
      <c r="O307" s="137"/>
      <c r="P307" s="138"/>
      <c r="Q307" s="117">
        <f>SUM(Q290:Q306)</f>
        <v>2178954310.3646998</v>
      </c>
      <c r="R307" s="117">
        <f t="shared" ref="R307:W307" si="48">SUM(R290:R306)</f>
        <v>0</v>
      </c>
      <c r="S307" s="117">
        <f t="shared" si="48"/>
        <v>229880693.23170003</v>
      </c>
      <c r="T307" s="117">
        <f t="shared" si="48"/>
        <v>65060573.556199998</v>
      </c>
      <c r="U307" s="117">
        <f t="shared" si="48"/>
        <v>3462646.8636999996</v>
      </c>
      <c r="V307" s="117">
        <f t="shared" si="48"/>
        <v>553013078.64979994</v>
      </c>
      <c r="W307" s="117">
        <f t="shared" si="48"/>
        <v>3030371302.6660995</v>
      </c>
    </row>
    <row r="308" spans="1:23" ht="25" customHeight="1" x14ac:dyDescent="0.3">
      <c r="A308" s="1"/>
      <c r="B308" s="136" t="s">
        <v>826</v>
      </c>
      <c r="C308" s="137"/>
      <c r="D308" s="138"/>
      <c r="E308" s="117">
        <f>SUM(E297:E307)</f>
        <v>1398519284.8144</v>
      </c>
      <c r="F308" s="117">
        <f t="shared" ref="F308:K308" si="49">SUM(F297:F307)</f>
        <v>-53983557.430000007</v>
      </c>
      <c r="G308" s="117">
        <f t="shared" si="49"/>
        <v>147544435.03529999</v>
      </c>
      <c r="H308" s="117">
        <f t="shared" si="49"/>
        <v>41757858.9723</v>
      </c>
      <c r="I308" s="117">
        <f t="shared" si="49"/>
        <v>2222432.2889999999</v>
      </c>
      <c r="J308" s="117">
        <f t="shared" si="49"/>
        <v>380553823.6728</v>
      </c>
      <c r="K308" s="117">
        <f t="shared" si="49"/>
        <v>1916614277.3538001</v>
      </c>
      <c r="L308" s="104"/>
      <c r="M308" s="154">
        <v>32</v>
      </c>
      <c r="N308" s="149" t="s">
        <v>55</v>
      </c>
      <c r="O308" s="107">
        <v>1</v>
      </c>
      <c r="P308" s="83" t="s">
        <v>694</v>
      </c>
      <c r="Q308" s="115">
        <v>97063257.088100001</v>
      </c>
      <c r="R308" s="117"/>
      <c r="S308" s="115">
        <v>10240218.769400001</v>
      </c>
      <c r="T308" s="115">
        <v>2898175.1233999999</v>
      </c>
      <c r="U308" s="121">
        <v>154246.36540000001</v>
      </c>
      <c r="V308" s="121">
        <v>37557184.741700001</v>
      </c>
      <c r="W308" s="116">
        <f t="shared" ref="W308:W330" si="50">SUM(Q308:V308)</f>
        <v>147913082.088</v>
      </c>
    </row>
    <row r="309" spans="1:23" ht="25" customHeight="1" x14ac:dyDescent="0.3">
      <c r="A309" s="153">
        <v>16</v>
      </c>
      <c r="B309" s="149" t="s">
        <v>39</v>
      </c>
      <c r="C309" s="79">
        <v>1</v>
      </c>
      <c r="D309" s="83" t="s">
        <v>342</v>
      </c>
      <c r="E309" s="115">
        <v>109741132.3263</v>
      </c>
      <c r="F309" s="115">
        <v>0</v>
      </c>
      <c r="G309" s="115">
        <v>11577740.503899999</v>
      </c>
      <c r="H309" s="115">
        <v>3276719.0104999999</v>
      </c>
      <c r="I309" s="115">
        <v>174393.1875</v>
      </c>
      <c r="J309" s="115">
        <v>32716247.124400001</v>
      </c>
      <c r="K309" s="116">
        <f t="shared" si="42"/>
        <v>157486232.15259999</v>
      </c>
      <c r="L309" s="104"/>
      <c r="M309" s="155"/>
      <c r="N309" s="150"/>
      <c r="O309" s="107">
        <v>2</v>
      </c>
      <c r="P309" s="83" t="s">
        <v>695</v>
      </c>
      <c r="Q309" s="115">
        <v>121273001.55329999</v>
      </c>
      <c r="R309" s="115">
        <v>0</v>
      </c>
      <c r="S309" s="115">
        <v>12794358.0711</v>
      </c>
      <c r="T309" s="115">
        <v>3621044.7371</v>
      </c>
      <c r="U309" s="115">
        <v>192718.85440000001</v>
      </c>
      <c r="V309" s="115">
        <v>42925654.255999997</v>
      </c>
      <c r="W309" s="116">
        <f t="shared" si="50"/>
        <v>180806777.47189999</v>
      </c>
    </row>
    <row r="310" spans="1:23" ht="25" customHeight="1" x14ac:dyDescent="0.3">
      <c r="A310" s="153"/>
      <c r="B310" s="150"/>
      <c r="C310" s="79">
        <v>2</v>
      </c>
      <c r="D310" s="83" t="s">
        <v>343</v>
      </c>
      <c r="E310" s="115">
        <v>103271937.1735</v>
      </c>
      <c r="F310" s="115">
        <v>0</v>
      </c>
      <c r="G310" s="115">
        <v>10895237.406299999</v>
      </c>
      <c r="H310" s="115">
        <v>3083557.7565000001</v>
      </c>
      <c r="I310" s="115">
        <v>164112.78</v>
      </c>
      <c r="J310" s="115">
        <v>31109173.652899999</v>
      </c>
      <c r="K310" s="116">
        <f t="shared" si="42"/>
        <v>148524018.7692</v>
      </c>
      <c r="L310" s="104"/>
      <c r="M310" s="155"/>
      <c r="N310" s="150"/>
      <c r="O310" s="107">
        <v>3</v>
      </c>
      <c r="P310" s="83" t="s">
        <v>696</v>
      </c>
      <c r="Q310" s="115">
        <v>111717872.36300001</v>
      </c>
      <c r="R310" s="115">
        <v>0</v>
      </c>
      <c r="S310" s="115">
        <v>11786287.497200001</v>
      </c>
      <c r="T310" s="115">
        <v>3335741.7445</v>
      </c>
      <c r="U310" s="115">
        <v>177534.48910000001</v>
      </c>
      <c r="V310" s="115">
        <v>36859747.321199998</v>
      </c>
      <c r="W310" s="116">
        <f t="shared" si="50"/>
        <v>163877183.41499999</v>
      </c>
    </row>
    <row r="311" spans="1:23" ht="25" customHeight="1" x14ac:dyDescent="0.3">
      <c r="A311" s="153"/>
      <c r="B311" s="150"/>
      <c r="C311" s="79">
        <v>3</v>
      </c>
      <c r="D311" s="83" t="s">
        <v>344</v>
      </c>
      <c r="E311" s="115">
        <v>94874852.358799994</v>
      </c>
      <c r="F311" s="115">
        <v>0</v>
      </c>
      <c r="G311" s="115">
        <v>10009341.0525</v>
      </c>
      <c r="H311" s="115">
        <v>2832832.3733999999</v>
      </c>
      <c r="I311" s="115">
        <v>150768.70060000001</v>
      </c>
      <c r="J311" s="115">
        <v>28513766.229400001</v>
      </c>
      <c r="K311" s="116">
        <f t="shared" si="42"/>
        <v>136381560.71469998</v>
      </c>
      <c r="L311" s="104"/>
      <c r="M311" s="155"/>
      <c r="N311" s="150"/>
      <c r="O311" s="107">
        <v>4</v>
      </c>
      <c r="P311" s="83" t="s">
        <v>697</v>
      </c>
      <c r="Q311" s="115">
        <v>119256590.3539</v>
      </c>
      <c r="R311" s="115">
        <v>0</v>
      </c>
      <c r="S311" s="115">
        <v>12581625.751699999</v>
      </c>
      <c r="T311" s="115">
        <v>3560837.4769000001</v>
      </c>
      <c r="U311" s="115">
        <v>189514.51010000001</v>
      </c>
      <c r="V311" s="115">
        <v>40431216.4991</v>
      </c>
      <c r="W311" s="116">
        <f t="shared" si="50"/>
        <v>176019784.59170002</v>
      </c>
    </row>
    <row r="312" spans="1:23" ht="25" customHeight="1" x14ac:dyDescent="0.3">
      <c r="A312" s="153"/>
      <c r="B312" s="150"/>
      <c r="C312" s="79">
        <v>4</v>
      </c>
      <c r="D312" s="83" t="s">
        <v>345</v>
      </c>
      <c r="E312" s="115">
        <v>100906724.25480001</v>
      </c>
      <c r="F312" s="115">
        <v>0</v>
      </c>
      <c r="G312" s="115">
        <v>10645706.3432</v>
      </c>
      <c r="H312" s="115">
        <v>3012935.7574999998</v>
      </c>
      <c r="I312" s="115">
        <v>160354.14350000001</v>
      </c>
      <c r="J312" s="115">
        <v>30764448.276700001</v>
      </c>
      <c r="K312" s="116">
        <f t="shared" si="42"/>
        <v>145490168.7757</v>
      </c>
      <c r="L312" s="104"/>
      <c r="M312" s="155"/>
      <c r="N312" s="150"/>
      <c r="O312" s="107">
        <v>5</v>
      </c>
      <c r="P312" s="83" t="s">
        <v>698</v>
      </c>
      <c r="Q312" s="115">
        <v>110699951.663</v>
      </c>
      <c r="R312" s="115">
        <v>0</v>
      </c>
      <c r="S312" s="115">
        <v>11678896.389899999</v>
      </c>
      <c r="T312" s="115">
        <v>3305348.0348999999</v>
      </c>
      <c r="U312" s="115">
        <v>175916.87839999999</v>
      </c>
      <c r="V312" s="115">
        <v>41021515.688199997</v>
      </c>
      <c r="W312" s="116">
        <f t="shared" si="50"/>
        <v>166881628.65439999</v>
      </c>
    </row>
    <row r="313" spans="1:23" ht="25" customHeight="1" x14ac:dyDescent="0.3">
      <c r="A313" s="153"/>
      <c r="B313" s="150"/>
      <c r="C313" s="79">
        <v>5</v>
      </c>
      <c r="D313" s="83" t="s">
        <v>346</v>
      </c>
      <c r="E313" s="115">
        <v>108202917.06559999</v>
      </c>
      <c r="F313" s="115">
        <v>0</v>
      </c>
      <c r="G313" s="115">
        <v>11415458.078399999</v>
      </c>
      <c r="H313" s="115">
        <v>3230790.0222</v>
      </c>
      <c r="I313" s="115">
        <v>171948.7598</v>
      </c>
      <c r="J313" s="115">
        <v>30297780.113499999</v>
      </c>
      <c r="K313" s="116">
        <f t="shared" si="42"/>
        <v>153318894.0395</v>
      </c>
      <c r="L313" s="104"/>
      <c r="M313" s="155"/>
      <c r="N313" s="150"/>
      <c r="O313" s="107">
        <v>6</v>
      </c>
      <c r="P313" s="83" t="s">
        <v>699</v>
      </c>
      <c r="Q313" s="115">
        <v>110681453.8863</v>
      </c>
      <c r="R313" s="115">
        <v>0</v>
      </c>
      <c r="S313" s="115">
        <v>11676944.865800001</v>
      </c>
      <c r="T313" s="115">
        <v>3304795.7167000002</v>
      </c>
      <c r="U313" s="115">
        <v>175887.48300000001</v>
      </c>
      <c r="V313" s="115">
        <v>40713606.904299997</v>
      </c>
      <c r="W313" s="116">
        <f t="shared" si="50"/>
        <v>166552688.85609999</v>
      </c>
    </row>
    <row r="314" spans="1:23" ht="25" customHeight="1" x14ac:dyDescent="0.3">
      <c r="A314" s="153"/>
      <c r="B314" s="150"/>
      <c r="C314" s="79">
        <v>6</v>
      </c>
      <c r="D314" s="83" t="s">
        <v>347</v>
      </c>
      <c r="E314" s="115">
        <v>108565231.6365</v>
      </c>
      <c r="F314" s="115">
        <v>0</v>
      </c>
      <c r="G314" s="115">
        <v>11453682.4341</v>
      </c>
      <c r="H314" s="115">
        <v>3241608.2360999999</v>
      </c>
      <c r="I314" s="115">
        <v>172524.5257</v>
      </c>
      <c r="J314" s="115">
        <v>30393425.334600002</v>
      </c>
      <c r="K314" s="116">
        <f t="shared" si="42"/>
        <v>153826472.167</v>
      </c>
      <c r="L314" s="104"/>
      <c r="M314" s="155"/>
      <c r="N314" s="150"/>
      <c r="O314" s="107">
        <v>7</v>
      </c>
      <c r="P314" s="83" t="s">
        <v>700</v>
      </c>
      <c r="Q314" s="115">
        <v>119953369.78839999</v>
      </c>
      <c r="R314" s="115">
        <v>0</v>
      </c>
      <c r="S314" s="115">
        <v>12655136.306</v>
      </c>
      <c r="T314" s="115">
        <v>3581642.3508000001</v>
      </c>
      <c r="U314" s="115">
        <v>190621.78479999999</v>
      </c>
      <c r="V314" s="115">
        <v>42948250.682999998</v>
      </c>
      <c r="W314" s="116">
        <f t="shared" si="50"/>
        <v>179329020.91299999</v>
      </c>
    </row>
    <row r="315" spans="1:23" ht="25" customHeight="1" x14ac:dyDescent="0.3">
      <c r="A315" s="153"/>
      <c r="B315" s="150"/>
      <c r="C315" s="79">
        <v>7</v>
      </c>
      <c r="D315" s="83" t="s">
        <v>348</v>
      </c>
      <c r="E315" s="115">
        <v>97171608.273000002</v>
      </c>
      <c r="F315" s="115">
        <v>0</v>
      </c>
      <c r="G315" s="115">
        <v>10251649.8698</v>
      </c>
      <c r="H315" s="115">
        <v>2901410.3404999999</v>
      </c>
      <c r="I315" s="115">
        <v>154418.54980000001</v>
      </c>
      <c r="J315" s="115">
        <v>27852301.2817</v>
      </c>
      <c r="K315" s="116">
        <f t="shared" si="42"/>
        <v>138331388.31479999</v>
      </c>
      <c r="L315" s="104"/>
      <c r="M315" s="155"/>
      <c r="N315" s="150"/>
      <c r="O315" s="107">
        <v>8</v>
      </c>
      <c r="P315" s="83" t="s">
        <v>701</v>
      </c>
      <c r="Q315" s="115">
        <v>116212124.785</v>
      </c>
      <c r="R315" s="115">
        <v>0</v>
      </c>
      <c r="S315" s="115">
        <v>12260433.2181</v>
      </c>
      <c r="T315" s="115">
        <v>3469933.9295999999</v>
      </c>
      <c r="U315" s="115">
        <v>184676.45120000001</v>
      </c>
      <c r="V315" s="115">
        <v>39124454.736900002</v>
      </c>
      <c r="W315" s="116">
        <f t="shared" si="50"/>
        <v>171251623.12079999</v>
      </c>
    </row>
    <row r="316" spans="1:23" ht="25" customHeight="1" x14ac:dyDescent="0.3">
      <c r="A316" s="153"/>
      <c r="B316" s="150"/>
      <c r="C316" s="79">
        <v>8</v>
      </c>
      <c r="D316" s="83" t="s">
        <v>349</v>
      </c>
      <c r="E316" s="115">
        <v>102924858.3274</v>
      </c>
      <c r="F316" s="115">
        <v>0</v>
      </c>
      <c r="G316" s="115">
        <v>10858620.4266</v>
      </c>
      <c r="H316" s="115">
        <v>3073194.4602999999</v>
      </c>
      <c r="I316" s="115">
        <v>163561.22579999999</v>
      </c>
      <c r="J316" s="115">
        <v>29707545.856600001</v>
      </c>
      <c r="K316" s="116">
        <f t="shared" si="42"/>
        <v>146727780.2967</v>
      </c>
      <c r="L316" s="104"/>
      <c r="M316" s="155"/>
      <c r="N316" s="150"/>
      <c r="O316" s="107">
        <v>9</v>
      </c>
      <c r="P316" s="83" t="s">
        <v>702</v>
      </c>
      <c r="Q316" s="115">
        <v>110846229.84909999</v>
      </c>
      <c r="R316" s="115">
        <v>0</v>
      </c>
      <c r="S316" s="115">
        <v>11694328.806499999</v>
      </c>
      <c r="T316" s="115">
        <v>3309715.7</v>
      </c>
      <c r="U316" s="115">
        <v>176149.33379999999</v>
      </c>
      <c r="V316" s="115">
        <v>39839813.461599998</v>
      </c>
      <c r="W316" s="116">
        <f t="shared" si="50"/>
        <v>165866237.15099999</v>
      </c>
    </row>
    <row r="317" spans="1:23" ht="25" customHeight="1" x14ac:dyDescent="0.3">
      <c r="A317" s="153"/>
      <c r="B317" s="150"/>
      <c r="C317" s="79">
        <v>9</v>
      </c>
      <c r="D317" s="83" t="s">
        <v>350</v>
      </c>
      <c r="E317" s="115">
        <v>115798789.9023</v>
      </c>
      <c r="F317" s="115">
        <v>0</v>
      </c>
      <c r="G317" s="115">
        <v>12216826.195700001</v>
      </c>
      <c r="H317" s="115">
        <v>3457592.3195000002</v>
      </c>
      <c r="I317" s="115">
        <v>184019.60740000001</v>
      </c>
      <c r="J317" s="115">
        <v>32916498.218800001</v>
      </c>
      <c r="K317" s="116">
        <f t="shared" si="42"/>
        <v>164573726.2437</v>
      </c>
      <c r="L317" s="104"/>
      <c r="M317" s="155"/>
      <c r="N317" s="150"/>
      <c r="O317" s="107">
        <v>10</v>
      </c>
      <c r="P317" s="83" t="s">
        <v>703</v>
      </c>
      <c r="Q317" s="115">
        <v>129985044.852</v>
      </c>
      <c r="R317" s="115">
        <v>0</v>
      </c>
      <c r="S317" s="115">
        <v>13713482.691300001</v>
      </c>
      <c r="T317" s="115">
        <v>3881174.3465999998</v>
      </c>
      <c r="U317" s="115">
        <v>206563.44459999999</v>
      </c>
      <c r="V317" s="115">
        <v>42927537.291599996</v>
      </c>
      <c r="W317" s="116">
        <f t="shared" si="50"/>
        <v>190713802.62609997</v>
      </c>
    </row>
    <row r="318" spans="1:23" ht="25" customHeight="1" x14ac:dyDescent="0.3">
      <c r="A318" s="153"/>
      <c r="B318" s="150"/>
      <c r="C318" s="79">
        <v>10</v>
      </c>
      <c r="D318" s="83" t="s">
        <v>351</v>
      </c>
      <c r="E318" s="115">
        <v>102349923.53030001</v>
      </c>
      <c r="F318" s="115">
        <v>0</v>
      </c>
      <c r="G318" s="115">
        <v>10797964.538000001</v>
      </c>
      <c r="H318" s="115">
        <v>3056027.6993999998</v>
      </c>
      <c r="I318" s="115">
        <v>162647.57829999999</v>
      </c>
      <c r="J318" s="115">
        <v>30691399.482500002</v>
      </c>
      <c r="K318" s="116">
        <f t="shared" si="42"/>
        <v>147057962.8285</v>
      </c>
      <c r="L318" s="104"/>
      <c r="M318" s="155"/>
      <c r="N318" s="150"/>
      <c r="O318" s="107">
        <v>11</v>
      </c>
      <c r="P318" s="83" t="s">
        <v>704</v>
      </c>
      <c r="Q318" s="115">
        <v>115764718.8097</v>
      </c>
      <c r="R318" s="115">
        <v>0</v>
      </c>
      <c r="S318" s="115">
        <v>12213231.679499999</v>
      </c>
      <c r="T318" s="115">
        <v>3456575.0036999998</v>
      </c>
      <c r="U318" s="115">
        <v>183965.4639</v>
      </c>
      <c r="V318" s="115">
        <v>41588244.466399997</v>
      </c>
      <c r="W318" s="116">
        <f t="shared" si="50"/>
        <v>173206735.42320001</v>
      </c>
    </row>
    <row r="319" spans="1:23" ht="25" customHeight="1" x14ac:dyDescent="0.3">
      <c r="A319" s="153"/>
      <c r="B319" s="150"/>
      <c r="C319" s="79">
        <v>11</v>
      </c>
      <c r="D319" s="83" t="s">
        <v>352</v>
      </c>
      <c r="E319" s="115">
        <v>126244335.0993</v>
      </c>
      <c r="F319" s="115">
        <v>0</v>
      </c>
      <c r="G319" s="115">
        <v>13318836.0724</v>
      </c>
      <c r="H319" s="115">
        <v>3769481.9073000001</v>
      </c>
      <c r="I319" s="115">
        <v>200618.9615</v>
      </c>
      <c r="J319" s="115">
        <v>35437103.677000001</v>
      </c>
      <c r="K319" s="116">
        <f t="shared" si="42"/>
        <v>178970375.71749997</v>
      </c>
      <c r="L319" s="104"/>
      <c r="M319" s="155"/>
      <c r="N319" s="150"/>
      <c r="O319" s="107">
        <v>12</v>
      </c>
      <c r="P319" s="83" t="s">
        <v>705</v>
      </c>
      <c r="Q319" s="115">
        <v>110796766.73649999</v>
      </c>
      <c r="R319" s="115">
        <v>0</v>
      </c>
      <c r="S319" s="115">
        <v>11689110.425100001</v>
      </c>
      <c r="T319" s="115">
        <v>3308238.7996</v>
      </c>
      <c r="U319" s="115">
        <v>176070.7304</v>
      </c>
      <c r="V319" s="115">
        <v>39049263.178099997</v>
      </c>
      <c r="W319" s="116">
        <f t="shared" si="50"/>
        <v>165019449.86969998</v>
      </c>
    </row>
    <row r="320" spans="1:23" ht="25" customHeight="1" x14ac:dyDescent="0.3">
      <c r="A320" s="153"/>
      <c r="B320" s="150"/>
      <c r="C320" s="79">
        <v>12</v>
      </c>
      <c r="D320" s="83" t="s">
        <v>353</v>
      </c>
      <c r="E320" s="115">
        <v>107218730.91760001</v>
      </c>
      <c r="F320" s="115">
        <v>0</v>
      </c>
      <c r="G320" s="115">
        <v>11311625.982100001</v>
      </c>
      <c r="H320" s="115">
        <v>3201403.5797999999</v>
      </c>
      <c r="I320" s="115">
        <v>170384.75779999999</v>
      </c>
      <c r="J320" s="115">
        <v>30396866.7445</v>
      </c>
      <c r="K320" s="116">
        <f t="shared" si="42"/>
        <v>152299011.98179999</v>
      </c>
      <c r="L320" s="104"/>
      <c r="M320" s="155"/>
      <c r="N320" s="150"/>
      <c r="O320" s="107">
        <v>13</v>
      </c>
      <c r="P320" s="83" t="s">
        <v>706</v>
      </c>
      <c r="Q320" s="115">
        <v>131535020.12270001</v>
      </c>
      <c r="R320" s="115">
        <v>0</v>
      </c>
      <c r="S320" s="115">
        <v>13877005.803300001</v>
      </c>
      <c r="T320" s="115">
        <v>3927454.4726</v>
      </c>
      <c r="U320" s="115">
        <v>209026.56049999999</v>
      </c>
      <c r="V320" s="115">
        <v>45834100.112099998</v>
      </c>
      <c r="W320" s="116">
        <f t="shared" si="50"/>
        <v>195382607.07120001</v>
      </c>
    </row>
    <row r="321" spans="1:23" ht="25" customHeight="1" x14ac:dyDescent="0.3">
      <c r="A321" s="153"/>
      <c r="B321" s="150"/>
      <c r="C321" s="79">
        <v>13</v>
      </c>
      <c r="D321" s="83" t="s">
        <v>354</v>
      </c>
      <c r="E321" s="115">
        <v>96858625.4639</v>
      </c>
      <c r="F321" s="115">
        <v>0</v>
      </c>
      <c r="G321" s="115">
        <v>10218630.037800001</v>
      </c>
      <c r="H321" s="115">
        <v>2892065.1050999998</v>
      </c>
      <c r="I321" s="115">
        <v>153921.17869999999</v>
      </c>
      <c r="J321" s="115">
        <v>29434440.764899999</v>
      </c>
      <c r="K321" s="116">
        <f t="shared" si="42"/>
        <v>139557682.55040002</v>
      </c>
      <c r="L321" s="104"/>
      <c r="M321" s="155"/>
      <c r="N321" s="150"/>
      <c r="O321" s="107">
        <v>14</v>
      </c>
      <c r="P321" s="83" t="s">
        <v>707</v>
      </c>
      <c r="Q321" s="115">
        <v>161078898.14469999</v>
      </c>
      <c r="R321" s="115">
        <v>0</v>
      </c>
      <c r="S321" s="115">
        <v>16993898.6763</v>
      </c>
      <c r="T321" s="115">
        <v>4809593.9649999999</v>
      </c>
      <c r="U321" s="115">
        <v>255975.69390000001</v>
      </c>
      <c r="V321" s="115">
        <v>56909725.816600002</v>
      </c>
      <c r="W321" s="116">
        <f t="shared" si="50"/>
        <v>240048092.29649997</v>
      </c>
    </row>
    <row r="322" spans="1:23" ht="25" customHeight="1" x14ac:dyDescent="0.3">
      <c r="A322" s="153"/>
      <c r="B322" s="150"/>
      <c r="C322" s="79">
        <v>14</v>
      </c>
      <c r="D322" s="83" t="s">
        <v>355</v>
      </c>
      <c r="E322" s="115">
        <v>94259219.136899993</v>
      </c>
      <c r="F322" s="115">
        <v>0</v>
      </c>
      <c r="G322" s="115">
        <v>9944391.4613000005</v>
      </c>
      <c r="H322" s="115">
        <v>2814450.4136000001</v>
      </c>
      <c r="I322" s="115">
        <v>149790.37789999999</v>
      </c>
      <c r="J322" s="115">
        <v>28354097.7984</v>
      </c>
      <c r="K322" s="116">
        <f t="shared" si="42"/>
        <v>135521949.18809998</v>
      </c>
      <c r="L322" s="104"/>
      <c r="M322" s="155"/>
      <c r="N322" s="150"/>
      <c r="O322" s="107">
        <v>15</v>
      </c>
      <c r="P322" s="83" t="s">
        <v>708</v>
      </c>
      <c r="Q322" s="115">
        <v>130045966.6373</v>
      </c>
      <c r="R322" s="115">
        <v>0</v>
      </c>
      <c r="S322" s="115">
        <v>13719909.967900001</v>
      </c>
      <c r="T322" s="115">
        <v>3882993.3872000002</v>
      </c>
      <c r="U322" s="115">
        <v>206660.2573</v>
      </c>
      <c r="V322" s="115">
        <v>45104975.748000003</v>
      </c>
      <c r="W322" s="116">
        <f t="shared" si="50"/>
        <v>192960505.99769998</v>
      </c>
    </row>
    <row r="323" spans="1:23" ht="25" customHeight="1" x14ac:dyDescent="0.3">
      <c r="A323" s="153"/>
      <c r="B323" s="150"/>
      <c r="C323" s="79">
        <v>15</v>
      </c>
      <c r="D323" s="83" t="s">
        <v>356</v>
      </c>
      <c r="E323" s="115">
        <v>83970022.655399993</v>
      </c>
      <c r="F323" s="115">
        <v>0</v>
      </c>
      <c r="G323" s="115">
        <v>8858876.4466999993</v>
      </c>
      <c r="H323" s="115">
        <v>2507229.1831</v>
      </c>
      <c r="I323" s="115">
        <v>133439.48250000001</v>
      </c>
      <c r="J323" s="115">
        <v>25216570.923900001</v>
      </c>
      <c r="K323" s="116">
        <f t="shared" si="42"/>
        <v>120686138.69159999</v>
      </c>
      <c r="L323" s="104"/>
      <c r="M323" s="155"/>
      <c r="N323" s="150"/>
      <c r="O323" s="107">
        <v>16</v>
      </c>
      <c r="P323" s="83" t="s">
        <v>709</v>
      </c>
      <c r="Q323" s="115">
        <v>131227782.8327</v>
      </c>
      <c r="R323" s="115">
        <v>0</v>
      </c>
      <c r="S323" s="115">
        <v>13844592.1263</v>
      </c>
      <c r="T323" s="115">
        <v>3918280.7905000001</v>
      </c>
      <c r="U323" s="115">
        <v>208538.31969999999</v>
      </c>
      <c r="V323" s="115">
        <v>45171336.519199997</v>
      </c>
      <c r="W323" s="116">
        <f t="shared" si="50"/>
        <v>194370530.58839998</v>
      </c>
    </row>
    <row r="324" spans="1:23" ht="25" customHeight="1" x14ac:dyDescent="0.3">
      <c r="A324" s="153"/>
      <c r="B324" s="150"/>
      <c r="C324" s="79">
        <v>16</v>
      </c>
      <c r="D324" s="83" t="s">
        <v>357</v>
      </c>
      <c r="E324" s="115">
        <v>91022407.871800005</v>
      </c>
      <c r="F324" s="115">
        <v>0</v>
      </c>
      <c r="G324" s="115">
        <v>9602906.3673</v>
      </c>
      <c r="H324" s="115">
        <v>2717803.6889</v>
      </c>
      <c r="I324" s="115">
        <v>144646.6563</v>
      </c>
      <c r="J324" s="115">
        <v>27681529.434</v>
      </c>
      <c r="K324" s="116">
        <f t="shared" si="42"/>
        <v>131169294.0183</v>
      </c>
      <c r="L324" s="104"/>
      <c r="M324" s="155"/>
      <c r="N324" s="150"/>
      <c r="O324" s="107">
        <v>17</v>
      </c>
      <c r="P324" s="83" t="s">
        <v>710</v>
      </c>
      <c r="Q324" s="115">
        <v>90159348.453400001</v>
      </c>
      <c r="R324" s="115">
        <v>0</v>
      </c>
      <c r="S324" s="115">
        <v>9511853.1972999983</v>
      </c>
      <c r="T324" s="115">
        <v>2692033.9238</v>
      </c>
      <c r="U324" s="115">
        <v>143275.14060000001</v>
      </c>
      <c r="V324" s="115">
        <v>31579261.0211</v>
      </c>
      <c r="W324" s="116">
        <f t="shared" si="50"/>
        <v>134085771.7362</v>
      </c>
    </row>
    <row r="325" spans="1:23" ht="25" customHeight="1" x14ac:dyDescent="0.3">
      <c r="A325" s="153"/>
      <c r="B325" s="150"/>
      <c r="C325" s="79">
        <v>17</v>
      </c>
      <c r="D325" s="83" t="s">
        <v>358</v>
      </c>
      <c r="E325" s="115">
        <v>106857041.84209999</v>
      </c>
      <c r="F325" s="115">
        <v>0</v>
      </c>
      <c r="G325" s="115">
        <v>11273467.6163</v>
      </c>
      <c r="H325" s="115">
        <v>3190604.0424000002</v>
      </c>
      <c r="I325" s="115">
        <v>169809.9859</v>
      </c>
      <c r="J325" s="115">
        <v>29297953.1512</v>
      </c>
      <c r="K325" s="116">
        <f t="shared" si="42"/>
        <v>150788876.63789999</v>
      </c>
      <c r="L325" s="104"/>
      <c r="M325" s="155"/>
      <c r="N325" s="150"/>
      <c r="O325" s="107">
        <v>18</v>
      </c>
      <c r="P325" s="83" t="s">
        <v>711</v>
      </c>
      <c r="Q325" s="115">
        <v>110941463.3832</v>
      </c>
      <c r="R325" s="115">
        <v>0</v>
      </c>
      <c r="S325" s="115">
        <v>11704375.988700001</v>
      </c>
      <c r="T325" s="115">
        <v>3312559.2420999999</v>
      </c>
      <c r="U325" s="115">
        <v>176300.67249999999</v>
      </c>
      <c r="V325" s="115">
        <v>41146575.223800004</v>
      </c>
      <c r="W325" s="116">
        <f t="shared" si="50"/>
        <v>167281274.51030001</v>
      </c>
    </row>
    <row r="326" spans="1:23" ht="25" customHeight="1" x14ac:dyDescent="0.3">
      <c r="A326" s="153"/>
      <c r="B326" s="150"/>
      <c r="C326" s="79">
        <v>18</v>
      </c>
      <c r="D326" s="83" t="s">
        <v>359</v>
      </c>
      <c r="E326" s="115">
        <v>115660173.85619999</v>
      </c>
      <c r="F326" s="115">
        <v>0</v>
      </c>
      <c r="G326" s="115">
        <v>12202202.1383</v>
      </c>
      <c r="H326" s="115">
        <v>3453453.4353999998</v>
      </c>
      <c r="I326" s="115">
        <v>183799.32810000001</v>
      </c>
      <c r="J326" s="115">
        <v>31864725.4474</v>
      </c>
      <c r="K326" s="116">
        <f t="shared" si="42"/>
        <v>163364354.20539999</v>
      </c>
      <c r="L326" s="104"/>
      <c r="M326" s="155"/>
      <c r="N326" s="150"/>
      <c r="O326" s="107">
        <v>19</v>
      </c>
      <c r="P326" s="83" t="s">
        <v>712</v>
      </c>
      <c r="Q326" s="115">
        <v>87932048.304199994</v>
      </c>
      <c r="R326" s="115">
        <v>0</v>
      </c>
      <c r="S326" s="115">
        <v>9276871.9956</v>
      </c>
      <c r="T326" s="115">
        <v>2625529.8100999999</v>
      </c>
      <c r="U326" s="115">
        <v>139735.66579999999</v>
      </c>
      <c r="V326" s="115">
        <v>33246916.292599998</v>
      </c>
      <c r="W326" s="116">
        <f t="shared" si="50"/>
        <v>133221102.06830001</v>
      </c>
    </row>
    <row r="327" spans="1:23" ht="25" customHeight="1" x14ac:dyDescent="0.3">
      <c r="A327" s="153"/>
      <c r="B327" s="150"/>
      <c r="C327" s="79">
        <v>19</v>
      </c>
      <c r="D327" s="83" t="s">
        <v>360</v>
      </c>
      <c r="E327" s="115">
        <v>101335236.5777</v>
      </c>
      <c r="F327" s="115">
        <v>0</v>
      </c>
      <c r="G327" s="115">
        <v>10690914.592600001</v>
      </c>
      <c r="H327" s="115">
        <v>3025730.5451000002</v>
      </c>
      <c r="I327" s="115">
        <v>161035.10639999999</v>
      </c>
      <c r="J327" s="115">
        <v>28598567.762899999</v>
      </c>
      <c r="K327" s="116">
        <f t="shared" si="42"/>
        <v>143811484.58470002</v>
      </c>
      <c r="L327" s="104"/>
      <c r="M327" s="155"/>
      <c r="N327" s="150"/>
      <c r="O327" s="107">
        <v>20</v>
      </c>
      <c r="P327" s="83" t="s">
        <v>713</v>
      </c>
      <c r="Q327" s="115">
        <v>95113405.828500003</v>
      </c>
      <c r="R327" s="115">
        <v>0</v>
      </c>
      <c r="S327" s="115">
        <v>10034508.5546</v>
      </c>
      <c r="T327" s="115">
        <v>2839955.2513000001</v>
      </c>
      <c r="U327" s="115">
        <v>151147.7936</v>
      </c>
      <c r="V327" s="115">
        <v>36567876.805799998</v>
      </c>
      <c r="W327" s="116">
        <f t="shared" si="50"/>
        <v>144706894.23379999</v>
      </c>
    </row>
    <row r="328" spans="1:23" ht="25" customHeight="1" x14ac:dyDescent="0.3">
      <c r="A328" s="153"/>
      <c r="B328" s="150"/>
      <c r="C328" s="79">
        <v>20</v>
      </c>
      <c r="D328" s="83" t="s">
        <v>361</v>
      </c>
      <c r="E328" s="115">
        <v>90025743.390300006</v>
      </c>
      <c r="F328" s="115">
        <v>0</v>
      </c>
      <c r="G328" s="115">
        <v>9497757.8011000007</v>
      </c>
      <c r="H328" s="115">
        <v>2688044.6606999999</v>
      </c>
      <c r="I328" s="115">
        <v>143062.82449999999</v>
      </c>
      <c r="J328" s="115">
        <v>26456452.456799999</v>
      </c>
      <c r="K328" s="116">
        <f t="shared" si="42"/>
        <v>128811061.13339999</v>
      </c>
      <c r="L328" s="104"/>
      <c r="M328" s="155"/>
      <c r="N328" s="150"/>
      <c r="O328" s="107">
        <v>21</v>
      </c>
      <c r="P328" s="83" t="s">
        <v>714</v>
      </c>
      <c r="Q328" s="115">
        <v>98234836.446799994</v>
      </c>
      <c r="R328" s="115">
        <v>0</v>
      </c>
      <c r="S328" s="115">
        <v>10363820.936799999</v>
      </c>
      <c r="T328" s="115">
        <v>2933156.8689000001</v>
      </c>
      <c r="U328" s="115">
        <v>156108.16010000001</v>
      </c>
      <c r="V328" s="115">
        <v>34696269.300999999</v>
      </c>
      <c r="W328" s="116">
        <f t="shared" si="50"/>
        <v>146384191.71359998</v>
      </c>
    </row>
    <row r="329" spans="1:23" ht="25" customHeight="1" x14ac:dyDescent="0.3">
      <c r="A329" s="153"/>
      <c r="B329" s="150"/>
      <c r="C329" s="79">
        <v>21</v>
      </c>
      <c r="D329" s="83" t="s">
        <v>362</v>
      </c>
      <c r="E329" s="115">
        <v>99015947.121000007</v>
      </c>
      <c r="F329" s="115">
        <v>0</v>
      </c>
      <c r="G329" s="115">
        <v>10446228.4761</v>
      </c>
      <c r="H329" s="115">
        <v>2956479.7574</v>
      </c>
      <c r="I329" s="115">
        <v>157349.44839999999</v>
      </c>
      <c r="J329" s="115">
        <v>29279057.863200001</v>
      </c>
      <c r="K329" s="116">
        <f t="shared" ref="K329:K392" si="51">SUM(E329:J329)</f>
        <v>141855062.66610003</v>
      </c>
      <c r="L329" s="104"/>
      <c r="M329" s="155"/>
      <c r="N329" s="150"/>
      <c r="O329" s="107">
        <v>22</v>
      </c>
      <c r="P329" s="83" t="s">
        <v>715</v>
      </c>
      <c r="Q329" s="115">
        <v>182434846.2006</v>
      </c>
      <c r="R329" s="115">
        <v>0</v>
      </c>
      <c r="S329" s="115">
        <v>19246961.129299998</v>
      </c>
      <c r="T329" s="115">
        <v>5447253.1497999998</v>
      </c>
      <c r="U329" s="115">
        <v>289913.1226</v>
      </c>
      <c r="V329" s="115">
        <v>61865745.6061</v>
      </c>
      <c r="W329" s="116">
        <f t="shared" si="50"/>
        <v>269284719.20840001</v>
      </c>
    </row>
    <row r="330" spans="1:23" ht="25" customHeight="1" x14ac:dyDescent="0.3">
      <c r="A330" s="153"/>
      <c r="B330" s="150"/>
      <c r="C330" s="79">
        <v>22</v>
      </c>
      <c r="D330" s="83" t="s">
        <v>363</v>
      </c>
      <c r="E330" s="115">
        <v>96321041.157600001</v>
      </c>
      <c r="F330" s="115">
        <v>0</v>
      </c>
      <c r="G330" s="115">
        <v>10161914.6435</v>
      </c>
      <c r="H330" s="115">
        <v>2876013.5784</v>
      </c>
      <c r="I330" s="115">
        <v>153066.886</v>
      </c>
      <c r="J330" s="115">
        <v>27804186.476</v>
      </c>
      <c r="K330" s="116">
        <f t="shared" si="51"/>
        <v>137316222.74150002</v>
      </c>
      <c r="L330" s="104"/>
      <c r="M330" s="156"/>
      <c r="N330" s="151"/>
      <c r="O330" s="107">
        <v>23</v>
      </c>
      <c r="P330" s="83" t="s">
        <v>716</v>
      </c>
      <c r="Q330" s="115">
        <v>107980664.08580001</v>
      </c>
      <c r="R330" s="115">
        <v>0</v>
      </c>
      <c r="S330" s="115">
        <v>11392010.285699999</v>
      </c>
      <c r="T330" s="115">
        <v>3224153.8544000001</v>
      </c>
      <c r="U330" s="115">
        <v>171595.5704</v>
      </c>
      <c r="V330" s="115">
        <v>34378750.542400002</v>
      </c>
      <c r="W330" s="116">
        <f t="shared" si="50"/>
        <v>157147174.3387</v>
      </c>
    </row>
    <row r="331" spans="1:23" ht="25" customHeight="1" x14ac:dyDescent="0.3">
      <c r="A331" s="153"/>
      <c r="B331" s="150"/>
      <c r="C331" s="79">
        <v>23</v>
      </c>
      <c r="D331" s="83" t="s">
        <v>364</v>
      </c>
      <c r="E331" s="115">
        <v>93167303.132699996</v>
      </c>
      <c r="F331" s="115">
        <v>0</v>
      </c>
      <c r="G331" s="115">
        <v>9829193.8150000013</v>
      </c>
      <c r="H331" s="115">
        <v>2781847.3061000002</v>
      </c>
      <c r="I331" s="115">
        <v>148055.17879999999</v>
      </c>
      <c r="J331" s="115">
        <v>27272975.6448</v>
      </c>
      <c r="K331" s="116">
        <f t="shared" si="51"/>
        <v>133199375.0774</v>
      </c>
      <c r="L331" s="104"/>
      <c r="M331" s="105"/>
      <c r="N331" s="136" t="s">
        <v>843</v>
      </c>
      <c r="O331" s="137"/>
      <c r="P331" s="138"/>
      <c r="Q331" s="117">
        <f>SUM(Q308:Q330)</f>
        <v>2700934662.1682</v>
      </c>
      <c r="R331" s="117">
        <f t="shared" ref="R331:W331" si="52">SUM(R308:R330)</f>
        <v>0</v>
      </c>
      <c r="S331" s="117">
        <f>SUM(S308:S330)</f>
        <v>284949863.13340002</v>
      </c>
      <c r="T331" s="117">
        <f>SUM(T308:T330)</f>
        <v>80646187.679499999</v>
      </c>
      <c r="U331" s="117">
        <f>SUM(U308:U330)</f>
        <v>4292142.7461000001</v>
      </c>
      <c r="V331" s="117">
        <f t="shared" si="52"/>
        <v>951488022.21679997</v>
      </c>
      <c r="W331" s="117">
        <f t="shared" si="52"/>
        <v>4022310877.9439998</v>
      </c>
    </row>
    <row r="332" spans="1:23" ht="25" customHeight="1" x14ac:dyDescent="0.3">
      <c r="A332" s="153"/>
      <c r="B332" s="150"/>
      <c r="C332" s="79">
        <v>24</v>
      </c>
      <c r="D332" s="83" t="s">
        <v>365</v>
      </c>
      <c r="E332" s="115">
        <v>96380348.410600007</v>
      </c>
      <c r="F332" s="115">
        <v>0</v>
      </c>
      <c r="G332" s="115">
        <v>10168171.586299999</v>
      </c>
      <c r="H332" s="115">
        <v>2877784.4112</v>
      </c>
      <c r="I332" s="115">
        <v>153161.13310000001</v>
      </c>
      <c r="J332" s="115">
        <v>27641141.567400001</v>
      </c>
      <c r="K332" s="116">
        <f t="shared" si="51"/>
        <v>137220607.10860002</v>
      </c>
      <c r="L332" s="104"/>
      <c r="M332" s="154">
        <v>33</v>
      </c>
      <c r="N332" s="149" t="s">
        <v>56</v>
      </c>
      <c r="O332" s="107">
        <v>1</v>
      </c>
      <c r="P332" s="83" t="s">
        <v>717</v>
      </c>
      <c r="Q332" s="115">
        <v>101168491.7678</v>
      </c>
      <c r="R332" s="115">
        <v>-1564740.79</v>
      </c>
      <c r="S332" s="115">
        <v>10673322.9375</v>
      </c>
      <c r="T332" s="115">
        <v>3020751.7747999998</v>
      </c>
      <c r="U332" s="115">
        <v>160770.1268</v>
      </c>
      <c r="V332" s="115">
        <v>26703636.6589</v>
      </c>
      <c r="W332" s="116">
        <f t="shared" ref="W332:W354" si="53">SUM(Q332:V332)</f>
        <v>140162232.47580001</v>
      </c>
    </row>
    <row r="333" spans="1:23" ht="25" customHeight="1" x14ac:dyDescent="0.3">
      <c r="A333" s="153"/>
      <c r="B333" s="150"/>
      <c r="C333" s="79">
        <v>25</v>
      </c>
      <c r="D333" s="83" t="s">
        <v>366</v>
      </c>
      <c r="E333" s="115">
        <v>97262987.810800001</v>
      </c>
      <c r="F333" s="115">
        <v>0</v>
      </c>
      <c r="G333" s="115">
        <v>10261290.453600001</v>
      </c>
      <c r="H333" s="115">
        <v>2904138.8075999999</v>
      </c>
      <c r="I333" s="115">
        <v>154563.764</v>
      </c>
      <c r="J333" s="115">
        <v>28272348.0812</v>
      </c>
      <c r="K333" s="116">
        <f t="shared" si="51"/>
        <v>138855328.9172</v>
      </c>
      <c r="L333" s="104"/>
      <c r="M333" s="155"/>
      <c r="N333" s="150"/>
      <c r="O333" s="107">
        <v>2</v>
      </c>
      <c r="P333" s="83" t="s">
        <v>718</v>
      </c>
      <c r="Q333" s="115">
        <v>115163642.85510001</v>
      </c>
      <c r="R333" s="115">
        <v>-1564740.79</v>
      </c>
      <c r="S333" s="115">
        <v>12149817.8869</v>
      </c>
      <c r="T333" s="115">
        <v>3438627.7037999998</v>
      </c>
      <c r="U333" s="115">
        <v>183010.2746</v>
      </c>
      <c r="V333" s="115">
        <v>31273504.289299998</v>
      </c>
      <c r="W333" s="116">
        <f t="shared" si="53"/>
        <v>160643862.21969998</v>
      </c>
    </row>
    <row r="334" spans="1:23" ht="25" customHeight="1" x14ac:dyDescent="0.3">
      <c r="A334" s="153"/>
      <c r="B334" s="150"/>
      <c r="C334" s="79">
        <v>26</v>
      </c>
      <c r="D334" s="83" t="s">
        <v>367</v>
      </c>
      <c r="E334" s="115">
        <v>103471285.9331</v>
      </c>
      <c r="F334" s="115">
        <v>0</v>
      </c>
      <c r="G334" s="115">
        <v>10916268.793099999</v>
      </c>
      <c r="H334" s="115">
        <v>3089510.0358000002</v>
      </c>
      <c r="I334" s="115">
        <v>164429.5716</v>
      </c>
      <c r="J334" s="115">
        <v>31400914.3037</v>
      </c>
      <c r="K334" s="116">
        <f t="shared" si="51"/>
        <v>149042408.63730001</v>
      </c>
      <c r="L334" s="104"/>
      <c r="M334" s="155"/>
      <c r="N334" s="150"/>
      <c r="O334" s="107">
        <v>3</v>
      </c>
      <c r="P334" s="83" t="s">
        <v>877</v>
      </c>
      <c r="Q334" s="115">
        <v>124107968.7744</v>
      </c>
      <c r="R334" s="115">
        <v>-1564740.79</v>
      </c>
      <c r="S334" s="115">
        <v>13093448.431499999</v>
      </c>
      <c r="T334" s="115">
        <v>3705692.9523</v>
      </c>
      <c r="U334" s="115">
        <v>197223.9926</v>
      </c>
      <c r="V334" s="115">
        <v>32516307.774</v>
      </c>
      <c r="W334" s="116">
        <f t="shared" si="53"/>
        <v>172055901.13479999</v>
      </c>
    </row>
    <row r="335" spans="1:23" ht="25" customHeight="1" x14ac:dyDescent="0.3">
      <c r="A335" s="153"/>
      <c r="B335" s="151"/>
      <c r="C335" s="79">
        <v>27</v>
      </c>
      <c r="D335" s="83" t="s">
        <v>368</v>
      </c>
      <c r="E335" s="115">
        <v>92563823.989999995</v>
      </c>
      <c r="F335" s="115">
        <v>0</v>
      </c>
      <c r="G335" s="115">
        <v>9765526.4847999997</v>
      </c>
      <c r="H335" s="115">
        <v>2763828.2503999998</v>
      </c>
      <c r="I335" s="115">
        <v>147096.17050000001</v>
      </c>
      <c r="J335" s="115">
        <v>26457621.237500001</v>
      </c>
      <c r="K335" s="116">
        <f t="shared" si="51"/>
        <v>131697896.13319999</v>
      </c>
      <c r="L335" s="104"/>
      <c r="M335" s="155"/>
      <c r="N335" s="150"/>
      <c r="O335" s="107">
        <v>4</v>
      </c>
      <c r="P335" s="83" t="s">
        <v>719</v>
      </c>
      <c r="Q335" s="115">
        <v>134751755.44510001</v>
      </c>
      <c r="R335" s="115">
        <v>-1564740.79</v>
      </c>
      <c r="S335" s="115">
        <v>14216372.875999998</v>
      </c>
      <c r="T335" s="115">
        <v>4023501.7574</v>
      </c>
      <c r="U335" s="115">
        <v>214138.3787</v>
      </c>
      <c r="V335" s="115">
        <v>36004533.7927</v>
      </c>
      <c r="W335" s="116">
        <f t="shared" si="53"/>
        <v>187645561.45989999</v>
      </c>
    </row>
    <row r="336" spans="1:23" ht="25" customHeight="1" x14ac:dyDescent="0.3">
      <c r="A336" s="1"/>
      <c r="B336" s="136" t="s">
        <v>827</v>
      </c>
      <c r="C336" s="137"/>
      <c r="D336" s="138"/>
      <c r="E336" s="117">
        <f>SUM(E309:E335)</f>
        <v>2735442249.2154999</v>
      </c>
      <c r="F336" s="117">
        <f t="shared" ref="F336:K336" si="54">SUM(F309:F335)</f>
        <v>0</v>
      </c>
      <c r="G336" s="117">
        <f t="shared" si="54"/>
        <v>288590429.61679995</v>
      </c>
      <c r="H336" s="117">
        <f t="shared" si="54"/>
        <v>81676536.684200004</v>
      </c>
      <c r="I336" s="117">
        <f t="shared" si="54"/>
        <v>4346979.8704000004</v>
      </c>
      <c r="J336" s="117">
        <f t="shared" si="54"/>
        <v>795829138.90589964</v>
      </c>
      <c r="K336" s="117">
        <f t="shared" si="54"/>
        <v>3905885334.2928004</v>
      </c>
      <c r="L336" s="104"/>
      <c r="M336" s="155"/>
      <c r="N336" s="150"/>
      <c r="O336" s="107">
        <v>5</v>
      </c>
      <c r="P336" s="83" t="s">
        <v>720</v>
      </c>
      <c r="Q336" s="115">
        <v>126761638.68889999</v>
      </c>
      <c r="R336" s="115">
        <v>-1564740.79</v>
      </c>
      <c r="S336" s="115">
        <v>13373411.841800001</v>
      </c>
      <c r="T336" s="115">
        <v>3784927.8798000002</v>
      </c>
      <c r="U336" s="115">
        <v>201441.02540000001</v>
      </c>
      <c r="V336" s="115">
        <v>31720887.570900001</v>
      </c>
      <c r="W336" s="116">
        <f t="shared" si="53"/>
        <v>174277566.21679997</v>
      </c>
    </row>
    <row r="337" spans="1:23" ht="25" customHeight="1" x14ac:dyDescent="0.3">
      <c r="A337" s="153">
        <v>17</v>
      </c>
      <c r="B337" s="149" t="s">
        <v>40</v>
      </c>
      <c r="C337" s="79">
        <v>1</v>
      </c>
      <c r="D337" s="83" t="s">
        <v>369</v>
      </c>
      <c r="E337" s="115">
        <v>96662381.356800005</v>
      </c>
      <c r="F337" s="115">
        <v>0</v>
      </c>
      <c r="G337" s="115">
        <v>10197926.1932</v>
      </c>
      <c r="H337" s="115">
        <v>2886205.5263999999</v>
      </c>
      <c r="I337" s="115">
        <v>153609.32079999999</v>
      </c>
      <c r="J337" s="115">
        <v>28741379.500500001</v>
      </c>
      <c r="K337" s="116">
        <f t="shared" si="51"/>
        <v>138641501.89770001</v>
      </c>
      <c r="L337" s="104"/>
      <c r="M337" s="155"/>
      <c r="N337" s="150"/>
      <c r="O337" s="107">
        <v>6</v>
      </c>
      <c r="P337" s="83" t="s">
        <v>721</v>
      </c>
      <c r="Q337" s="115">
        <v>114860392.9021</v>
      </c>
      <c r="R337" s="115">
        <v>-1564740.79</v>
      </c>
      <c r="S337" s="115">
        <v>12117824.875799999</v>
      </c>
      <c r="T337" s="115">
        <v>3429573.0780000002</v>
      </c>
      <c r="U337" s="115">
        <v>182528.37030000001</v>
      </c>
      <c r="V337" s="115">
        <v>26087884.0233</v>
      </c>
      <c r="W337" s="116">
        <f t="shared" si="53"/>
        <v>155113462.45949998</v>
      </c>
    </row>
    <row r="338" spans="1:23" ht="25" customHeight="1" x14ac:dyDescent="0.3">
      <c r="A338" s="153"/>
      <c r="B338" s="150"/>
      <c r="C338" s="79">
        <v>2</v>
      </c>
      <c r="D338" s="83" t="s">
        <v>370</v>
      </c>
      <c r="E338" s="115">
        <v>114323684.3318</v>
      </c>
      <c r="F338" s="115">
        <v>0</v>
      </c>
      <c r="G338" s="115">
        <v>12061201.872</v>
      </c>
      <c r="H338" s="115">
        <v>3413547.6995999999</v>
      </c>
      <c r="I338" s="115">
        <v>181675.4693</v>
      </c>
      <c r="J338" s="115">
        <v>33682724.598899998</v>
      </c>
      <c r="K338" s="116">
        <f t="shared" si="51"/>
        <v>163662833.9716</v>
      </c>
      <c r="L338" s="104"/>
      <c r="M338" s="155"/>
      <c r="N338" s="150"/>
      <c r="O338" s="107">
        <v>7</v>
      </c>
      <c r="P338" s="83" t="s">
        <v>722</v>
      </c>
      <c r="Q338" s="115">
        <v>131186958.51549999</v>
      </c>
      <c r="R338" s="115">
        <v>-1564740.79</v>
      </c>
      <c r="S338" s="115">
        <v>13840285.141800001</v>
      </c>
      <c r="T338" s="115">
        <v>3917061.8325999998</v>
      </c>
      <c r="U338" s="115">
        <v>208473.44450000001</v>
      </c>
      <c r="V338" s="115">
        <v>34906594.183399998</v>
      </c>
      <c r="W338" s="116">
        <f t="shared" si="53"/>
        <v>182494632.32779998</v>
      </c>
    </row>
    <row r="339" spans="1:23" ht="25" customHeight="1" x14ac:dyDescent="0.3">
      <c r="A339" s="153"/>
      <c r="B339" s="150"/>
      <c r="C339" s="79">
        <v>3</v>
      </c>
      <c r="D339" s="83" t="s">
        <v>371</v>
      </c>
      <c r="E339" s="115">
        <v>141878810.09869999</v>
      </c>
      <c r="F339" s="115">
        <v>0</v>
      </c>
      <c r="G339" s="115">
        <v>14968280.456900001</v>
      </c>
      <c r="H339" s="115">
        <v>4236305.7896999996</v>
      </c>
      <c r="I339" s="115">
        <v>225464.2121</v>
      </c>
      <c r="J339" s="115">
        <v>40518273.629000001</v>
      </c>
      <c r="K339" s="116">
        <f t="shared" si="51"/>
        <v>201827134.1864</v>
      </c>
      <c r="L339" s="104"/>
      <c r="M339" s="155"/>
      <c r="N339" s="150"/>
      <c r="O339" s="107">
        <v>8</v>
      </c>
      <c r="P339" s="83" t="s">
        <v>723</v>
      </c>
      <c r="Q339" s="115">
        <v>111943238.1926</v>
      </c>
      <c r="R339" s="115">
        <v>-1564740.79</v>
      </c>
      <c r="S339" s="115">
        <v>11810063.697099999</v>
      </c>
      <c r="T339" s="115">
        <v>3342470.8576000002</v>
      </c>
      <c r="U339" s="115">
        <v>177892.62530000001</v>
      </c>
      <c r="V339" s="115">
        <v>29655587.130100001</v>
      </c>
      <c r="W339" s="116">
        <f t="shared" si="53"/>
        <v>155364511.71270001</v>
      </c>
    </row>
    <row r="340" spans="1:23" ht="25" customHeight="1" x14ac:dyDescent="0.3">
      <c r="A340" s="153"/>
      <c r="B340" s="150"/>
      <c r="C340" s="79">
        <v>4</v>
      </c>
      <c r="D340" s="83" t="s">
        <v>372</v>
      </c>
      <c r="E340" s="115">
        <v>107314734.4437</v>
      </c>
      <c r="F340" s="115">
        <v>0</v>
      </c>
      <c r="G340" s="115">
        <v>11321754.398600001</v>
      </c>
      <c r="H340" s="115">
        <v>3204270.1127999998</v>
      </c>
      <c r="I340" s="115">
        <v>170537.32010000001</v>
      </c>
      <c r="J340" s="115">
        <v>29411999.897</v>
      </c>
      <c r="K340" s="116">
        <f t="shared" si="51"/>
        <v>151423296.17219999</v>
      </c>
      <c r="L340" s="104"/>
      <c r="M340" s="155"/>
      <c r="N340" s="150"/>
      <c r="O340" s="107">
        <v>9</v>
      </c>
      <c r="P340" s="83" t="s">
        <v>724</v>
      </c>
      <c r="Q340" s="115">
        <v>126711407.52240001</v>
      </c>
      <c r="R340" s="115">
        <v>-1564740.79</v>
      </c>
      <c r="S340" s="115">
        <v>13368112.430299999</v>
      </c>
      <c r="T340" s="115">
        <v>3783428.0463</v>
      </c>
      <c r="U340" s="115">
        <v>201361.2015</v>
      </c>
      <c r="V340" s="115">
        <v>29370794.2313</v>
      </c>
      <c r="W340" s="116">
        <f t="shared" si="53"/>
        <v>171870362.64179999</v>
      </c>
    </row>
    <row r="341" spans="1:23" ht="25" customHeight="1" x14ac:dyDescent="0.3">
      <c r="A341" s="153"/>
      <c r="B341" s="150"/>
      <c r="C341" s="79">
        <v>5</v>
      </c>
      <c r="D341" s="83" t="s">
        <v>373</v>
      </c>
      <c r="E341" s="115">
        <v>92085403.612399995</v>
      </c>
      <c r="F341" s="115">
        <v>0</v>
      </c>
      <c r="G341" s="115">
        <v>9715052.9123999998</v>
      </c>
      <c r="H341" s="115">
        <v>2749543.2771000001</v>
      </c>
      <c r="I341" s="115">
        <v>146335.89720000001</v>
      </c>
      <c r="J341" s="115">
        <v>25390420.282499999</v>
      </c>
      <c r="K341" s="116">
        <f t="shared" si="51"/>
        <v>130086755.9816</v>
      </c>
      <c r="L341" s="104"/>
      <c r="M341" s="155"/>
      <c r="N341" s="150"/>
      <c r="O341" s="107">
        <v>10</v>
      </c>
      <c r="P341" s="83" t="s">
        <v>725</v>
      </c>
      <c r="Q341" s="115">
        <v>114402760.0707</v>
      </c>
      <c r="R341" s="115">
        <v>-1564740.79</v>
      </c>
      <c r="S341" s="115">
        <v>12069544.3992</v>
      </c>
      <c r="T341" s="115">
        <v>3415908.7922</v>
      </c>
      <c r="U341" s="115">
        <v>181801.1312</v>
      </c>
      <c r="V341" s="115">
        <v>27978321.883900002</v>
      </c>
      <c r="W341" s="116">
        <f t="shared" si="53"/>
        <v>156483595.48719999</v>
      </c>
    </row>
    <row r="342" spans="1:23" ht="25" customHeight="1" x14ac:dyDescent="0.3">
      <c r="A342" s="153"/>
      <c r="B342" s="150"/>
      <c r="C342" s="79">
        <v>6</v>
      </c>
      <c r="D342" s="83" t="s">
        <v>374</v>
      </c>
      <c r="E342" s="115">
        <v>90333335.558200002</v>
      </c>
      <c r="F342" s="115">
        <v>0</v>
      </c>
      <c r="G342" s="115">
        <v>9530208.9177000001</v>
      </c>
      <c r="H342" s="115">
        <v>2697228.9389999998</v>
      </c>
      <c r="I342" s="115">
        <v>143551.62909999999</v>
      </c>
      <c r="J342" s="115">
        <v>26492775.285599999</v>
      </c>
      <c r="K342" s="116">
        <f t="shared" si="51"/>
        <v>129197100.32959998</v>
      </c>
      <c r="L342" s="104"/>
      <c r="M342" s="155"/>
      <c r="N342" s="150"/>
      <c r="O342" s="107">
        <v>11</v>
      </c>
      <c r="P342" s="83" t="s">
        <v>726</v>
      </c>
      <c r="Q342" s="115">
        <v>106086493.7253</v>
      </c>
      <c r="R342" s="115">
        <v>-1564740.79</v>
      </c>
      <c r="S342" s="115">
        <v>11192174.431600001</v>
      </c>
      <c r="T342" s="115">
        <v>3167596.5372000001</v>
      </c>
      <c r="U342" s="115">
        <v>168585.48300000001</v>
      </c>
      <c r="V342" s="115">
        <v>28578360.9122</v>
      </c>
      <c r="W342" s="116">
        <f t="shared" si="53"/>
        <v>147628470.29929999</v>
      </c>
    </row>
    <row r="343" spans="1:23" ht="25" customHeight="1" x14ac:dyDescent="0.3">
      <c r="A343" s="153"/>
      <c r="B343" s="150"/>
      <c r="C343" s="79">
        <v>7</v>
      </c>
      <c r="D343" s="83" t="s">
        <v>375</v>
      </c>
      <c r="E343" s="115">
        <v>126803203.20460001</v>
      </c>
      <c r="F343" s="115">
        <v>0</v>
      </c>
      <c r="G343" s="115">
        <v>13377796.917600002</v>
      </c>
      <c r="H343" s="115">
        <v>3786168.9389</v>
      </c>
      <c r="I343" s="115">
        <v>201507.07689999999</v>
      </c>
      <c r="J343" s="115">
        <v>36152877.689900003</v>
      </c>
      <c r="K343" s="116">
        <f t="shared" si="51"/>
        <v>180321553.82790002</v>
      </c>
      <c r="L343" s="104"/>
      <c r="M343" s="155"/>
      <c r="N343" s="150"/>
      <c r="O343" s="107">
        <v>12</v>
      </c>
      <c r="P343" s="83" t="s">
        <v>727</v>
      </c>
      <c r="Q343" s="115">
        <v>126308878.24259999</v>
      </c>
      <c r="R343" s="115">
        <v>-1564740.79</v>
      </c>
      <c r="S343" s="115">
        <v>13325645.404099999</v>
      </c>
      <c r="T343" s="115">
        <v>3771409.0765999998</v>
      </c>
      <c r="U343" s="115">
        <v>200721.52910000001</v>
      </c>
      <c r="V343" s="115">
        <v>29569616.815900002</v>
      </c>
      <c r="W343" s="116">
        <f t="shared" si="53"/>
        <v>171611530.27829996</v>
      </c>
    </row>
    <row r="344" spans="1:23" ht="25" customHeight="1" x14ac:dyDescent="0.3">
      <c r="A344" s="153"/>
      <c r="B344" s="150"/>
      <c r="C344" s="79">
        <v>8</v>
      </c>
      <c r="D344" s="83" t="s">
        <v>376</v>
      </c>
      <c r="E344" s="115">
        <v>106421998.0052</v>
      </c>
      <c r="F344" s="115">
        <v>0</v>
      </c>
      <c r="G344" s="115">
        <v>11227570.289199999</v>
      </c>
      <c r="H344" s="115">
        <v>3177614.2327999999</v>
      </c>
      <c r="I344" s="115">
        <v>169118.64369999999</v>
      </c>
      <c r="J344" s="115">
        <v>30055089.014699999</v>
      </c>
      <c r="K344" s="116">
        <f t="shared" si="51"/>
        <v>151051390.18560001</v>
      </c>
      <c r="L344" s="104"/>
      <c r="M344" s="155"/>
      <c r="N344" s="150"/>
      <c r="O344" s="107">
        <v>13</v>
      </c>
      <c r="P344" s="83" t="s">
        <v>728</v>
      </c>
      <c r="Q344" s="115">
        <v>132523501.5922</v>
      </c>
      <c r="R344" s="115">
        <v>-1564740.79</v>
      </c>
      <c r="S344" s="115">
        <v>13981291.058000002</v>
      </c>
      <c r="T344" s="115">
        <v>3956969.1674000002</v>
      </c>
      <c r="U344" s="115">
        <v>210597.3884</v>
      </c>
      <c r="V344" s="115">
        <v>33363868.583000001</v>
      </c>
      <c r="W344" s="116">
        <f t="shared" si="53"/>
        <v>182471486.99899998</v>
      </c>
    </row>
    <row r="345" spans="1:23" ht="25" customHeight="1" x14ac:dyDescent="0.3">
      <c r="A345" s="153"/>
      <c r="B345" s="150"/>
      <c r="C345" s="79">
        <v>9</v>
      </c>
      <c r="D345" s="83" t="s">
        <v>377</v>
      </c>
      <c r="E345" s="115">
        <v>93218607.622600004</v>
      </c>
      <c r="F345" s="115">
        <v>0</v>
      </c>
      <c r="G345" s="115">
        <v>9834606.4626000002</v>
      </c>
      <c r="H345" s="115">
        <v>2783379.1875</v>
      </c>
      <c r="I345" s="115">
        <v>148136.7084</v>
      </c>
      <c r="J345" s="115">
        <v>27128462.125399999</v>
      </c>
      <c r="K345" s="116">
        <f t="shared" si="51"/>
        <v>133113192.1065</v>
      </c>
      <c r="L345" s="104"/>
      <c r="M345" s="155"/>
      <c r="N345" s="150"/>
      <c r="O345" s="107">
        <v>14</v>
      </c>
      <c r="P345" s="83" t="s">
        <v>729</v>
      </c>
      <c r="Q345" s="115">
        <v>119410695.58660001</v>
      </c>
      <c r="R345" s="115">
        <v>-1564740.79</v>
      </c>
      <c r="S345" s="115">
        <v>12597883.9254</v>
      </c>
      <c r="T345" s="115">
        <v>3565438.8467999999</v>
      </c>
      <c r="U345" s="115">
        <v>189759.4037</v>
      </c>
      <c r="V345" s="115">
        <v>30040245.847100001</v>
      </c>
      <c r="W345" s="116">
        <f t="shared" si="53"/>
        <v>164239282.81959999</v>
      </c>
    </row>
    <row r="346" spans="1:23" ht="25" customHeight="1" x14ac:dyDescent="0.3">
      <c r="A346" s="153"/>
      <c r="B346" s="150"/>
      <c r="C346" s="79">
        <v>10</v>
      </c>
      <c r="D346" s="83" t="s">
        <v>378</v>
      </c>
      <c r="E346" s="115">
        <v>98480384.869200006</v>
      </c>
      <c r="F346" s="115">
        <v>0</v>
      </c>
      <c r="G346" s="115">
        <v>10389726.409399999</v>
      </c>
      <c r="H346" s="115">
        <v>2940488.6065000002</v>
      </c>
      <c r="I346" s="115">
        <v>156498.36910000001</v>
      </c>
      <c r="J346" s="115">
        <v>27638634.903900001</v>
      </c>
      <c r="K346" s="116">
        <f t="shared" si="51"/>
        <v>139605733.15810001</v>
      </c>
      <c r="L346" s="104"/>
      <c r="M346" s="155"/>
      <c r="N346" s="150"/>
      <c r="O346" s="107">
        <v>15</v>
      </c>
      <c r="P346" s="83" t="s">
        <v>730</v>
      </c>
      <c r="Q346" s="115">
        <v>106924962.87</v>
      </c>
      <c r="R346" s="115">
        <v>-1564740.79</v>
      </c>
      <c r="S346" s="115">
        <v>11280633.316299999</v>
      </c>
      <c r="T346" s="115">
        <v>3192632.0707</v>
      </c>
      <c r="U346" s="115">
        <v>169917.92139999999</v>
      </c>
      <c r="V346" s="115">
        <v>26661495.621199999</v>
      </c>
      <c r="W346" s="116">
        <f t="shared" si="53"/>
        <v>146664901.00960001</v>
      </c>
    </row>
    <row r="347" spans="1:23" ht="25" customHeight="1" x14ac:dyDescent="0.3">
      <c r="A347" s="153"/>
      <c r="B347" s="150"/>
      <c r="C347" s="79">
        <v>11</v>
      </c>
      <c r="D347" s="83" t="s">
        <v>379</v>
      </c>
      <c r="E347" s="115">
        <v>136991929.4197</v>
      </c>
      <c r="F347" s="115">
        <v>0</v>
      </c>
      <c r="G347" s="115">
        <v>14452712.272300001</v>
      </c>
      <c r="H347" s="115">
        <v>4090390.2656999999</v>
      </c>
      <c r="I347" s="115">
        <v>217698.3118</v>
      </c>
      <c r="J347" s="115">
        <v>37869621.751100004</v>
      </c>
      <c r="K347" s="116">
        <f t="shared" si="51"/>
        <v>193622352.02060002</v>
      </c>
      <c r="L347" s="104"/>
      <c r="M347" s="155"/>
      <c r="N347" s="150"/>
      <c r="O347" s="107">
        <v>16</v>
      </c>
      <c r="P347" s="83" t="s">
        <v>731</v>
      </c>
      <c r="Q347" s="115">
        <v>118819070.46080001</v>
      </c>
      <c r="R347" s="115">
        <v>-1564740.79</v>
      </c>
      <c r="S347" s="115">
        <v>12535467.1995</v>
      </c>
      <c r="T347" s="115">
        <v>3547773.7357000001</v>
      </c>
      <c r="U347" s="115">
        <v>188819.23300000001</v>
      </c>
      <c r="V347" s="115">
        <v>35003213.388499998</v>
      </c>
      <c r="W347" s="116">
        <f t="shared" si="53"/>
        <v>168529603.22749999</v>
      </c>
    </row>
    <row r="348" spans="1:23" ht="25" customHeight="1" x14ac:dyDescent="0.3">
      <c r="A348" s="153"/>
      <c r="B348" s="150"/>
      <c r="C348" s="79">
        <v>12</v>
      </c>
      <c r="D348" s="83" t="s">
        <v>380</v>
      </c>
      <c r="E348" s="115">
        <v>101286838.74529999</v>
      </c>
      <c r="F348" s="115">
        <v>0</v>
      </c>
      <c r="G348" s="115">
        <v>10685808.5988</v>
      </c>
      <c r="H348" s="115">
        <v>3024285.4525000001</v>
      </c>
      <c r="I348" s="115">
        <v>160958.19579999999</v>
      </c>
      <c r="J348" s="115">
        <v>28255426.455600001</v>
      </c>
      <c r="K348" s="116">
        <f t="shared" si="51"/>
        <v>143413317.44800001</v>
      </c>
      <c r="L348" s="104"/>
      <c r="M348" s="155"/>
      <c r="N348" s="150"/>
      <c r="O348" s="107">
        <v>17</v>
      </c>
      <c r="P348" s="83" t="s">
        <v>732</v>
      </c>
      <c r="Q348" s="115">
        <v>117859190.7825</v>
      </c>
      <c r="R348" s="115">
        <v>-1564740.79</v>
      </c>
      <c r="S348" s="115">
        <v>12434199.446900001</v>
      </c>
      <c r="T348" s="115">
        <v>3519113.051</v>
      </c>
      <c r="U348" s="115">
        <v>187293.85709999999</v>
      </c>
      <c r="V348" s="115">
        <v>32540202.8462</v>
      </c>
      <c r="W348" s="116">
        <f t="shared" si="53"/>
        <v>164975259.19369999</v>
      </c>
    </row>
    <row r="349" spans="1:23" ht="25" customHeight="1" x14ac:dyDescent="0.3">
      <c r="A349" s="153"/>
      <c r="B349" s="150"/>
      <c r="C349" s="79">
        <v>13</v>
      </c>
      <c r="D349" s="83" t="s">
        <v>381</v>
      </c>
      <c r="E349" s="115">
        <v>85502601.916199997</v>
      </c>
      <c r="F349" s="115">
        <v>0</v>
      </c>
      <c r="G349" s="115">
        <v>9020564.2716000006</v>
      </c>
      <c r="H349" s="115">
        <v>2552989.8881999999</v>
      </c>
      <c r="I349" s="115">
        <v>135874.95389999999</v>
      </c>
      <c r="J349" s="115">
        <v>27028920.968600001</v>
      </c>
      <c r="K349" s="116">
        <f t="shared" si="51"/>
        <v>124240951.99849999</v>
      </c>
      <c r="L349" s="104"/>
      <c r="M349" s="155"/>
      <c r="N349" s="150"/>
      <c r="O349" s="107">
        <v>18</v>
      </c>
      <c r="P349" s="83" t="s">
        <v>733</v>
      </c>
      <c r="Q349" s="115">
        <v>131968881.97480001</v>
      </c>
      <c r="R349" s="115">
        <v>-1564740.79</v>
      </c>
      <c r="S349" s="115">
        <v>13922778.430500001</v>
      </c>
      <c r="T349" s="115">
        <v>3940408.9898000001</v>
      </c>
      <c r="U349" s="115">
        <v>209716.02439999999</v>
      </c>
      <c r="V349" s="115">
        <v>34489274.538900003</v>
      </c>
      <c r="W349" s="116">
        <f t="shared" si="53"/>
        <v>182966319.16839999</v>
      </c>
    </row>
    <row r="350" spans="1:23" ht="25" customHeight="1" x14ac:dyDescent="0.3">
      <c r="A350" s="153"/>
      <c r="B350" s="150"/>
      <c r="C350" s="79">
        <v>14</v>
      </c>
      <c r="D350" s="83" t="s">
        <v>382</v>
      </c>
      <c r="E350" s="115">
        <v>117520597.90710001</v>
      </c>
      <c r="F350" s="115">
        <v>0</v>
      </c>
      <c r="G350" s="115">
        <v>12398477.741</v>
      </c>
      <c r="H350" s="115">
        <v>3509003.1343</v>
      </c>
      <c r="I350" s="115">
        <v>186755.78820000001</v>
      </c>
      <c r="J350" s="115">
        <v>35045847.564000003</v>
      </c>
      <c r="K350" s="116">
        <f t="shared" si="51"/>
        <v>168660682.13460001</v>
      </c>
      <c r="L350" s="104"/>
      <c r="M350" s="155"/>
      <c r="N350" s="150"/>
      <c r="O350" s="107">
        <v>19</v>
      </c>
      <c r="P350" s="83" t="s">
        <v>734</v>
      </c>
      <c r="Q350" s="115">
        <v>121669990.8211</v>
      </c>
      <c r="R350" s="115">
        <v>-1564740.79</v>
      </c>
      <c r="S350" s="115">
        <v>12836240.623500001</v>
      </c>
      <c r="T350" s="115">
        <v>3632898.2897000001</v>
      </c>
      <c r="U350" s="115">
        <v>193349.72289999999</v>
      </c>
      <c r="V350" s="115">
        <v>27276728.798700001</v>
      </c>
      <c r="W350" s="116">
        <f t="shared" si="53"/>
        <v>164044467.4659</v>
      </c>
    </row>
    <row r="351" spans="1:23" ht="25" customHeight="1" x14ac:dyDescent="0.3">
      <c r="A351" s="153"/>
      <c r="B351" s="150"/>
      <c r="C351" s="79">
        <v>15</v>
      </c>
      <c r="D351" s="83" t="s">
        <v>383</v>
      </c>
      <c r="E351" s="115">
        <v>132180586.9843</v>
      </c>
      <c r="F351" s="115">
        <v>0</v>
      </c>
      <c r="G351" s="115">
        <v>13945113.407500001</v>
      </c>
      <c r="H351" s="115">
        <v>3946730.2097</v>
      </c>
      <c r="I351" s="115">
        <v>210052.45170000001</v>
      </c>
      <c r="J351" s="115">
        <v>37770664.9846</v>
      </c>
      <c r="K351" s="116">
        <f t="shared" si="51"/>
        <v>188053148.03780001</v>
      </c>
      <c r="L351" s="104"/>
      <c r="M351" s="155"/>
      <c r="N351" s="150"/>
      <c r="O351" s="107">
        <v>20</v>
      </c>
      <c r="P351" s="83" t="s">
        <v>735</v>
      </c>
      <c r="Q351" s="115">
        <v>110721466.92039999</v>
      </c>
      <c r="R351" s="115">
        <v>-1564740.79</v>
      </c>
      <c r="S351" s="115">
        <v>11681166.259500001</v>
      </c>
      <c r="T351" s="115">
        <v>3305990.4508000002</v>
      </c>
      <c r="U351" s="115">
        <v>175951.06899999999</v>
      </c>
      <c r="V351" s="115">
        <v>24323414.749899998</v>
      </c>
      <c r="W351" s="116">
        <f t="shared" si="53"/>
        <v>148643248.65959999</v>
      </c>
    </row>
    <row r="352" spans="1:23" ht="25" customHeight="1" x14ac:dyDescent="0.3">
      <c r="A352" s="153"/>
      <c r="B352" s="150"/>
      <c r="C352" s="79">
        <v>16</v>
      </c>
      <c r="D352" s="83" t="s">
        <v>384</v>
      </c>
      <c r="E352" s="115">
        <v>96875642.091600001</v>
      </c>
      <c r="F352" s="115">
        <v>0</v>
      </c>
      <c r="G352" s="115">
        <v>10220425.300000001</v>
      </c>
      <c r="H352" s="115">
        <v>2892573.1981000002</v>
      </c>
      <c r="I352" s="115">
        <v>153948.22029999999</v>
      </c>
      <c r="J352" s="115">
        <v>28478728.502799999</v>
      </c>
      <c r="K352" s="116">
        <f t="shared" si="51"/>
        <v>138621317.31279999</v>
      </c>
      <c r="L352" s="104"/>
      <c r="M352" s="155"/>
      <c r="N352" s="150"/>
      <c r="O352" s="107">
        <v>21</v>
      </c>
      <c r="P352" s="83" t="s">
        <v>736</v>
      </c>
      <c r="Q352" s="115">
        <v>114136796.86210001</v>
      </c>
      <c r="R352" s="115">
        <v>-1564740.79</v>
      </c>
      <c r="S352" s="115">
        <v>12041485.156799998</v>
      </c>
      <c r="T352" s="115">
        <v>3407967.4972000001</v>
      </c>
      <c r="U352" s="115">
        <v>181378.4804</v>
      </c>
      <c r="V352" s="115">
        <v>31547063.9069</v>
      </c>
      <c r="W352" s="116">
        <f t="shared" si="53"/>
        <v>159749951.11339998</v>
      </c>
    </row>
    <row r="353" spans="1:23" ht="25" customHeight="1" x14ac:dyDescent="0.3">
      <c r="A353" s="153"/>
      <c r="B353" s="150"/>
      <c r="C353" s="79">
        <v>17</v>
      </c>
      <c r="D353" s="83" t="s">
        <v>385</v>
      </c>
      <c r="E353" s="115">
        <v>102512793.1991</v>
      </c>
      <c r="F353" s="115">
        <v>0</v>
      </c>
      <c r="G353" s="115">
        <v>10815147.3638</v>
      </c>
      <c r="H353" s="115">
        <v>3060890.7634000001</v>
      </c>
      <c r="I353" s="115">
        <v>162906.39970000001</v>
      </c>
      <c r="J353" s="115">
        <v>30656426.688200001</v>
      </c>
      <c r="K353" s="116">
        <f t="shared" si="51"/>
        <v>147208164.41420001</v>
      </c>
      <c r="L353" s="104"/>
      <c r="M353" s="155"/>
      <c r="N353" s="150"/>
      <c r="O353" s="107">
        <v>22</v>
      </c>
      <c r="P353" s="83" t="s">
        <v>737</v>
      </c>
      <c r="Q353" s="115">
        <v>109817333.72319999</v>
      </c>
      <c r="R353" s="115">
        <v>-1564740.79</v>
      </c>
      <c r="S353" s="115">
        <v>11585779.786699999</v>
      </c>
      <c r="T353" s="115">
        <v>3278994.2792000002</v>
      </c>
      <c r="U353" s="115">
        <v>174514.28159999999</v>
      </c>
      <c r="V353" s="115">
        <v>30422956.5962</v>
      </c>
      <c r="W353" s="116">
        <f t="shared" si="53"/>
        <v>153714837.87689999</v>
      </c>
    </row>
    <row r="354" spans="1:23" ht="25" customHeight="1" x14ac:dyDescent="0.3">
      <c r="A354" s="153"/>
      <c r="B354" s="150"/>
      <c r="C354" s="79">
        <v>18</v>
      </c>
      <c r="D354" s="83" t="s">
        <v>386</v>
      </c>
      <c r="E354" s="115">
        <v>106919051.20730001</v>
      </c>
      <c r="F354" s="115">
        <v>0</v>
      </c>
      <c r="G354" s="115">
        <v>11280009.633099999</v>
      </c>
      <c r="H354" s="115">
        <v>3192455.5565999998</v>
      </c>
      <c r="I354" s="115">
        <v>169908.527</v>
      </c>
      <c r="J354" s="115">
        <v>32606277.568100002</v>
      </c>
      <c r="K354" s="116">
        <f t="shared" si="51"/>
        <v>154167702.4921</v>
      </c>
      <c r="L354" s="104"/>
      <c r="M354" s="156"/>
      <c r="N354" s="151"/>
      <c r="O354" s="107">
        <v>23</v>
      </c>
      <c r="P354" s="83" t="s">
        <v>738</v>
      </c>
      <c r="Q354" s="115">
        <v>102953726.1937</v>
      </c>
      <c r="R354" s="115">
        <v>-1564740.79</v>
      </c>
      <c r="S354" s="115">
        <v>10861666</v>
      </c>
      <c r="T354" s="115">
        <v>3074056.4150999999</v>
      </c>
      <c r="U354" s="115">
        <v>163607.10060000001</v>
      </c>
      <c r="V354" s="115">
        <v>27351920.357500002</v>
      </c>
      <c r="W354" s="116">
        <f t="shared" si="53"/>
        <v>142840235.27689999</v>
      </c>
    </row>
    <row r="355" spans="1:23" ht="25" customHeight="1" x14ac:dyDescent="0.3">
      <c r="A355" s="153"/>
      <c r="B355" s="150"/>
      <c r="C355" s="79">
        <v>19</v>
      </c>
      <c r="D355" s="83" t="s">
        <v>387</v>
      </c>
      <c r="E355" s="115">
        <v>110463053.30670001</v>
      </c>
      <c r="F355" s="115">
        <v>0</v>
      </c>
      <c r="G355" s="115">
        <v>11653903.5031</v>
      </c>
      <c r="H355" s="115">
        <v>3298274.5762999998</v>
      </c>
      <c r="I355" s="115">
        <v>175540.4155</v>
      </c>
      <c r="J355" s="115">
        <v>31397888.182</v>
      </c>
      <c r="K355" s="116">
        <f t="shared" si="51"/>
        <v>156988659.98359999</v>
      </c>
      <c r="L355" s="104"/>
      <c r="M355" s="105"/>
      <c r="N355" s="136" t="s">
        <v>844</v>
      </c>
      <c r="O355" s="137"/>
      <c r="P355" s="138"/>
      <c r="Q355" s="117">
        <f>SUM(Q332:Q354)</f>
        <v>2720259244.4898996</v>
      </c>
      <c r="R355" s="117">
        <f t="shared" ref="R355:W355" si="55">SUM(R332:R354)</f>
        <v>-35989038.169999987</v>
      </c>
      <c r="S355" s="117">
        <f t="shared" si="55"/>
        <v>286988615.55669999</v>
      </c>
      <c r="T355" s="117">
        <f t="shared" si="55"/>
        <v>81223193.082000002</v>
      </c>
      <c r="U355" s="117">
        <f t="shared" si="55"/>
        <v>4322852.0655000005</v>
      </c>
      <c r="V355" s="117">
        <f t="shared" si="55"/>
        <v>697386414.5</v>
      </c>
      <c r="W355" s="117">
        <f t="shared" si="55"/>
        <v>3754191281.5240993</v>
      </c>
    </row>
    <row r="356" spans="1:23" ht="25" customHeight="1" x14ac:dyDescent="0.3">
      <c r="A356" s="153"/>
      <c r="B356" s="150"/>
      <c r="C356" s="79">
        <v>20</v>
      </c>
      <c r="D356" s="83" t="s">
        <v>388</v>
      </c>
      <c r="E356" s="115">
        <v>111418192.5689</v>
      </c>
      <c r="F356" s="115">
        <v>0</v>
      </c>
      <c r="G356" s="115">
        <v>11754671.1395</v>
      </c>
      <c r="H356" s="115">
        <v>3326793.7187000001</v>
      </c>
      <c r="I356" s="115">
        <v>177058.25829999999</v>
      </c>
      <c r="J356" s="115">
        <v>31839557.424600001</v>
      </c>
      <c r="K356" s="116">
        <f t="shared" si="51"/>
        <v>158516273.11000001</v>
      </c>
      <c r="L356" s="104"/>
      <c r="M356" s="154">
        <v>34</v>
      </c>
      <c r="N356" s="149" t="s">
        <v>57</v>
      </c>
      <c r="O356" s="107">
        <v>1</v>
      </c>
      <c r="P356" s="83" t="s">
        <v>739</v>
      </c>
      <c r="Q356" s="115">
        <v>102189035.6551</v>
      </c>
      <c r="R356" s="115">
        <v>0</v>
      </c>
      <c r="S356" s="115">
        <v>10780990.792399999</v>
      </c>
      <c r="T356" s="115">
        <v>3051223.8092</v>
      </c>
      <c r="U356" s="115">
        <v>162391.90609999999</v>
      </c>
      <c r="V356" s="115">
        <v>26137822.5975</v>
      </c>
      <c r="W356" s="116">
        <f t="shared" ref="W356:W371" si="56">SUM(Q356:V356)</f>
        <v>142321464.76030001</v>
      </c>
    </row>
    <row r="357" spans="1:23" ht="25" customHeight="1" x14ac:dyDescent="0.3">
      <c r="A357" s="153"/>
      <c r="B357" s="150"/>
      <c r="C357" s="79">
        <v>21</v>
      </c>
      <c r="D357" s="83" t="s">
        <v>389</v>
      </c>
      <c r="E357" s="115">
        <v>104376505.8663</v>
      </c>
      <c r="F357" s="115">
        <v>0</v>
      </c>
      <c r="G357" s="115">
        <v>11011769.917100001</v>
      </c>
      <c r="H357" s="115">
        <v>3116538.6557999998</v>
      </c>
      <c r="I357" s="115">
        <v>165868.08590000001</v>
      </c>
      <c r="J357" s="115">
        <v>30651167.175099999</v>
      </c>
      <c r="K357" s="116">
        <f t="shared" si="51"/>
        <v>149321849.70019999</v>
      </c>
      <c r="L357" s="104"/>
      <c r="M357" s="155"/>
      <c r="N357" s="150"/>
      <c r="O357" s="107">
        <v>2</v>
      </c>
      <c r="P357" s="83" t="s">
        <v>740</v>
      </c>
      <c r="Q357" s="115">
        <v>174868972.9727</v>
      </c>
      <c r="R357" s="115">
        <v>0</v>
      </c>
      <c r="S357" s="115">
        <v>18448757.984700002</v>
      </c>
      <c r="T357" s="115">
        <v>5221346.5993999997</v>
      </c>
      <c r="U357" s="115">
        <v>277889.94839999999</v>
      </c>
      <c r="V357" s="115">
        <v>34060467.5493</v>
      </c>
      <c r="W357" s="116">
        <f t="shared" si="56"/>
        <v>232877435.05449998</v>
      </c>
    </row>
    <row r="358" spans="1:23" ht="25" customHeight="1" x14ac:dyDescent="0.3">
      <c r="A358" s="153"/>
      <c r="B358" s="150"/>
      <c r="C358" s="79">
        <v>22</v>
      </c>
      <c r="D358" s="83" t="s">
        <v>390</v>
      </c>
      <c r="E358" s="115">
        <v>95740301.797000006</v>
      </c>
      <c r="F358" s="115">
        <v>0</v>
      </c>
      <c r="G358" s="115">
        <v>10100646.3709</v>
      </c>
      <c r="H358" s="115">
        <v>2858673.5011999998</v>
      </c>
      <c r="I358" s="115">
        <v>152144.01430000001</v>
      </c>
      <c r="J358" s="115">
        <v>28509116.801199999</v>
      </c>
      <c r="K358" s="116">
        <f t="shared" si="51"/>
        <v>137360882.48460001</v>
      </c>
      <c r="L358" s="104"/>
      <c r="M358" s="155"/>
      <c r="N358" s="150"/>
      <c r="O358" s="107">
        <v>3</v>
      </c>
      <c r="P358" s="83" t="s">
        <v>741</v>
      </c>
      <c r="Q358" s="115">
        <v>120102817.9191</v>
      </c>
      <c r="R358" s="115">
        <v>0</v>
      </c>
      <c r="S358" s="115">
        <v>12670903.1534</v>
      </c>
      <c r="T358" s="115">
        <v>3586104.6661</v>
      </c>
      <c r="U358" s="115">
        <v>190859.27770000001</v>
      </c>
      <c r="V358" s="115">
        <v>29201976.0165</v>
      </c>
      <c r="W358" s="116">
        <f t="shared" si="56"/>
        <v>165752661.03280002</v>
      </c>
    </row>
    <row r="359" spans="1:23" ht="25" customHeight="1" x14ac:dyDescent="0.3">
      <c r="A359" s="153"/>
      <c r="B359" s="150"/>
      <c r="C359" s="79">
        <v>23</v>
      </c>
      <c r="D359" s="83" t="s">
        <v>391</v>
      </c>
      <c r="E359" s="115">
        <v>117494269.39740001</v>
      </c>
      <c r="F359" s="115">
        <v>0</v>
      </c>
      <c r="G359" s="115">
        <v>12395700.071</v>
      </c>
      <c r="H359" s="115">
        <v>3508217.0011999998</v>
      </c>
      <c r="I359" s="115">
        <v>186713.94880000001</v>
      </c>
      <c r="J359" s="115">
        <v>32638808.631099999</v>
      </c>
      <c r="K359" s="116">
        <f t="shared" si="51"/>
        <v>166223709.04949999</v>
      </c>
      <c r="L359" s="104"/>
      <c r="M359" s="155"/>
      <c r="N359" s="150"/>
      <c r="O359" s="107">
        <v>4</v>
      </c>
      <c r="P359" s="83" t="s">
        <v>742</v>
      </c>
      <c r="Q359" s="115">
        <v>143403482.84869999</v>
      </c>
      <c r="R359" s="115">
        <v>0</v>
      </c>
      <c r="S359" s="115">
        <v>15129134.1412</v>
      </c>
      <c r="T359" s="115">
        <v>4281830.4172999999</v>
      </c>
      <c r="U359" s="115">
        <v>227887.11900000001</v>
      </c>
      <c r="V359" s="115">
        <v>26193664.342300002</v>
      </c>
      <c r="W359" s="116">
        <f t="shared" si="56"/>
        <v>189235998.86849996</v>
      </c>
    </row>
    <row r="360" spans="1:23" ht="25" customHeight="1" x14ac:dyDescent="0.3">
      <c r="A360" s="153"/>
      <c r="B360" s="150"/>
      <c r="C360" s="79">
        <v>24</v>
      </c>
      <c r="D360" s="83" t="s">
        <v>392</v>
      </c>
      <c r="E360" s="115">
        <v>86888005.812199995</v>
      </c>
      <c r="F360" s="115">
        <v>0</v>
      </c>
      <c r="G360" s="115">
        <v>9166725.0270000007</v>
      </c>
      <c r="H360" s="115">
        <v>2594356.1397000002</v>
      </c>
      <c r="I360" s="115">
        <v>138076.5441</v>
      </c>
      <c r="J360" s="115">
        <v>25223219.709199999</v>
      </c>
      <c r="K360" s="116">
        <f t="shared" si="51"/>
        <v>124010383.23219998</v>
      </c>
      <c r="L360" s="104"/>
      <c r="M360" s="155"/>
      <c r="N360" s="150"/>
      <c r="O360" s="107">
        <v>5</v>
      </c>
      <c r="P360" s="83" t="s">
        <v>743</v>
      </c>
      <c r="Q360" s="115">
        <v>154925302.63100001</v>
      </c>
      <c r="R360" s="115">
        <v>0</v>
      </c>
      <c r="S360" s="115">
        <v>16344691.487300001</v>
      </c>
      <c r="T360" s="115">
        <v>4625856.0812999997</v>
      </c>
      <c r="U360" s="115">
        <v>246196.81589999999</v>
      </c>
      <c r="V360" s="115">
        <v>36385951.561800003</v>
      </c>
      <c r="W360" s="116">
        <f t="shared" si="56"/>
        <v>212527998.57730001</v>
      </c>
    </row>
    <row r="361" spans="1:23" ht="25" customHeight="1" x14ac:dyDescent="0.3">
      <c r="A361" s="153"/>
      <c r="B361" s="150"/>
      <c r="C361" s="79">
        <v>25</v>
      </c>
      <c r="D361" s="83" t="s">
        <v>393</v>
      </c>
      <c r="E361" s="115">
        <v>109054822.8934</v>
      </c>
      <c r="F361" s="115">
        <v>0</v>
      </c>
      <c r="G361" s="115">
        <v>11505334.539499998</v>
      </c>
      <c r="H361" s="115">
        <v>3256226.7565000001</v>
      </c>
      <c r="I361" s="115">
        <v>173302.55100000001</v>
      </c>
      <c r="J361" s="115">
        <v>28666577.535300002</v>
      </c>
      <c r="K361" s="116">
        <f t="shared" si="51"/>
        <v>152656264.2757</v>
      </c>
      <c r="L361" s="104"/>
      <c r="M361" s="155"/>
      <c r="N361" s="150"/>
      <c r="O361" s="107">
        <v>6</v>
      </c>
      <c r="P361" s="83" t="s">
        <v>744</v>
      </c>
      <c r="Q361" s="115">
        <v>107324576.38510001</v>
      </c>
      <c r="R361" s="115">
        <v>0</v>
      </c>
      <c r="S361" s="115">
        <v>11322792.7281</v>
      </c>
      <c r="T361" s="115">
        <v>3204563.9796000002</v>
      </c>
      <c r="U361" s="115">
        <v>170552.9602</v>
      </c>
      <c r="V361" s="115">
        <v>25951661.803800002</v>
      </c>
      <c r="W361" s="116">
        <f t="shared" si="56"/>
        <v>147974147.85680002</v>
      </c>
    </row>
    <row r="362" spans="1:23" ht="25" customHeight="1" x14ac:dyDescent="0.3">
      <c r="A362" s="153"/>
      <c r="B362" s="150"/>
      <c r="C362" s="79">
        <v>26</v>
      </c>
      <c r="D362" s="83" t="s">
        <v>394</v>
      </c>
      <c r="E362" s="115">
        <v>99184808.706400007</v>
      </c>
      <c r="F362" s="115">
        <v>0</v>
      </c>
      <c r="G362" s="115">
        <v>10464043.4519</v>
      </c>
      <c r="H362" s="115">
        <v>2961521.7316999999</v>
      </c>
      <c r="I362" s="115">
        <v>157617.79180000001</v>
      </c>
      <c r="J362" s="115">
        <v>28725536.028700002</v>
      </c>
      <c r="K362" s="116">
        <f t="shared" si="51"/>
        <v>141493527.71050003</v>
      </c>
      <c r="L362" s="104"/>
      <c r="M362" s="155"/>
      <c r="N362" s="150"/>
      <c r="O362" s="107">
        <v>7</v>
      </c>
      <c r="P362" s="83" t="s">
        <v>745</v>
      </c>
      <c r="Q362" s="115">
        <v>103227793.9243</v>
      </c>
      <c r="R362" s="115">
        <v>0</v>
      </c>
      <c r="S362" s="115">
        <v>10890580.2729</v>
      </c>
      <c r="T362" s="115">
        <v>3082239.6998999999</v>
      </c>
      <c r="U362" s="115">
        <v>164042.6305</v>
      </c>
      <c r="V362" s="115">
        <v>29574297.6039</v>
      </c>
      <c r="W362" s="116">
        <f t="shared" si="56"/>
        <v>146938954.13150001</v>
      </c>
    </row>
    <row r="363" spans="1:23" ht="25" customHeight="1" x14ac:dyDescent="0.3">
      <c r="A363" s="153"/>
      <c r="B363" s="151"/>
      <c r="C363" s="79">
        <v>27</v>
      </c>
      <c r="D363" s="83" t="s">
        <v>395</v>
      </c>
      <c r="E363" s="115">
        <v>91907088.475899994</v>
      </c>
      <c r="F363" s="115">
        <v>0</v>
      </c>
      <c r="G363" s="115">
        <v>9696240.5826000012</v>
      </c>
      <c r="H363" s="115">
        <v>2744219.0328000002</v>
      </c>
      <c r="I363" s="115">
        <v>146052.53090000001</v>
      </c>
      <c r="J363" s="115">
        <v>26388104.480099998</v>
      </c>
      <c r="K363" s="116">
        <f t="shared" si="51"/>
        <v>130881705.10229999</v>
      </c>
      <c r="L363" s="104"/>
      <c r="M363" s="155"/>
      <c r="N363" s="150"/>
      <c r="O363" s="107">
        <v>8</v>
      </c>
      <c r="P363" s="83" t="s">
        <v>746</v>
      </c>
      <c r="Q363" s="115">
        <v>160223653.48980001</v>
      </c>
      <c r="R363" s="115">
        <v>0</v>
      </c>
      <c r="S363" s="115">
        <v>16903669.967299998</v>
      </c>
      <c r="T363" s="115">
        <v>4784057.5378999999</v>
      </c>
      <c r="U363" s="115">
        <v>254616.5969</v>
      </c>
      <c r="V363" s="115">
        <v>33210439.314300001</v>
      </c>
      <c r="W363" s="116">
        <f t="shared" si="56"/>
        <v>215376436.90619999</v>
      </c>
    </row>
    <row r="364" spans="1:23" ht="25" customHeight="1" x14ac:dyDescent="0.3">
      <c r="A364" s="1"/>
      <c r="B364" s="136" t="s">
        <v>828</v>
      </c>
      <c r="C364" s="137"/>
      <c r="D364" s="138"/>
      <c r="E364" s="117">
        <f>SUM(E337:E363)</f>
        <v>2873839633.3979998</v>
      </c>
      <c r="F364" s="117">
        <f t="shared" ref="F364:K364" si="57">SUM(F337:F363)</f>
        <v>0</v>
      </c>
      <c r="G364" s="117">
        <f t="shared" si="57"/>
        <v>303191418.02030003</v>
      </c>
      <c r="H364" s="117">
        <f t="shared" si="57"/>
        <v>85808891.892700031</v>
      </c>
      <c r="I364" s="117">
        <f t="shared" si="57"/>
        <v>4566911.6356999995</v>
      </c>
      <c r="J364" s="117">
        <f t="shared" si="57"/>
        <v>826964527.37770021</v>
      </c>
      <c r="K364" s="117">
        <f t="shared" si="57"/>
        <v>4094371382.3244014</v>
      </c>
      <c r="L364" s="104"/>
      <c r="M364" s="155"/>
      <c r="N364" s="150"/>
      <c r="O364" s="107">
        <v>9</v>
      </c>
      <c r="P364" s="83" t="s">
        <v>747</v>
      </c>
      <c r="Q364" s="115">
        <v>114053489.37469999</v>
      </c>
      <c r="R364" s="115">
        <v>0</v>
      </c>
      <c r="S364" s="115">
        <v>12032696.178199999</v>
      </c>
      <c r="T364" s="115">
        <v>3405480.0504999999</v>
      </c>
      <c r="U364" s="115">
        <v>181246.0938</v>
      </c>
      <c r="V364" s="115">
        <v>26437160.322900001</v>
      </c>
      <c r="W364" s="116">
        <f t="shared" si="56"/>
        <v>156110072.0201</v>
      </c>
    </row>
    <row r="365" spans="1:23" ht="25" customHeight="1" x14ac:dyDescent="0.3">
      <c r="A365" s="153">
        <v>18</v>
      </c>
      <c r="B365" s="149" t="s">
        <v>41</v>
      </c>
      <c r="C365" s="79">
        <v>1</v>
      </c>
      <c r="D365" s="83" t="s">
        <v>396</v>
      </c>
      <c r="E365" s="115">
        <v>172076566.58520001</v>
      </c>
      <c r="F365" s="115">
        <v>0</v>
      </c>
      <c r="G365" s="115">
        <v>18154157.812100001</v>
      </c>
      <c r="H365" s="115">
        <v>5137969.1920999996</v>
      </c>
      <c r="I365" s="115">
        <v>273452.44500000001</v>
      </c>
      <c r="J365" s="115">
        <v>39324450.179399997</v>
      </c>
      <c r="K365" s="116">
        <f t="shared" si="51"/>
        <v>234966596.21379998</v>
      </c>
      <c r="L365" s="104"/>
      <c r="M365" s="155"/>
      <c r="N365" s="150"/>
      <c r="O365" s="107">
        <v>10</v>
      </c>
      <c r="P365" s="83" t="s">
        <v>748</v>
      </c>
      <c r="Q365" s="115">
        <v>105305326.1566</v>
      </c>
      <c r="R365" s="115">
        <v>0</v>
      </c>
      <c r="S365" s="115">
        <v>11109760.889699999</v>
      </c>
      <c r="T365" s="115">
        <v>3144271.9498999999</v>
      </c>
      <c r="U365" s="115">
        <v>167344.10430000001</v>
      </c>
      <c r="V365" s="115">
        <v>26765652.633699998</v>
      </c>
      <c r="W365" s="116">
        <f t="shared" si="56"/>
        <v>146492355.7342</v>
      </c>
    </row>
    <row r="366" spans="1:23" ht="25" customHeight="1" x14ac:dyDescent="0.3">
      <c r="A366" s="153"/>
      <c r="B366" s="150"/>
      <c r="C366" s="79">
        <v>2</v>
      </c>
      <c r="D366" s="83" t="s">
        <v>397</v>
      </c>
      <c r="E366" s="115">
        <v>174971985.31240001</v>
      </c>
      <c r="F366" s="115">
        <v>0</v>
      </c>
      <c r="G366" s="115">
        <v>18459625.834400002</v>
      </c>
      <c r="H366" s="115">
        <v>5224422.4060000004</v>
      </c>
      <c r="I366" s="115">
        <v>278053.64860000001</v>
      </c>
      <c r="J366" s="115">
        <v>46849255.165100001</v>
      </c>
      <c r="K366" s="116">
        <f t="shared" si="51"/>
        <v>245783342.36650002</v>
      </c>
      <c r="L366" s="104"/>
      <c r="M366" s="155"/>
      <c r="N366" s="150"/>
      <c r="O366" s="107">
        <v>11</v>
      </c>
      <c r="P366" s="83" t="s">
        <v>749</v>
      </c>
      <c r="Q366" s="115">
        <v>157149036.24470001</v>
      </c>
      <c r="R366" s="115">
        <v>0</v>
      </c>
      <c r="S366" s="115">
        <v>16579296.4179</v>
      </c>
      <c r="T366" s="115">
        <v>4692253.7032000003</v>
      </c>
      <c r="U366" s="115">
        <v>249730.62299999999</v>
      </c>
      <c r="V366" s="115">
        <v>35067047.466700003</v>
      </c>
      <c r="W366" s="116">
        <f t="shared" si="56"/>
        <v>213737364.45550001</v>
      </c>
    </row>
    <row r="367" spans="1:23" ht="25" customHeight="1" x14ac:dyDescent="0.3">
      <c r="A367" s="153"/>
      <c r="B367" s="150"/>
      <c r="C367" s="79">
        <v>3</v>
      </c>
      <c r="D367" s="83" t="s">
        <v>398</v>
      </c>
      <c r="E367" s="115">
        <v>144803290.74739999</v>
      </c>
      <c r="F367" s="115">
        <v>0</v>
      </c>
      <c r="G367" s="115">
        <v>15276814.525700001</v>
      </c>
      <c r="H367" s="115">
        <v>4323626.7525000004</v>
      </c>
      <c r="I367" s="115">
        <v>230111.59899999999</v>
      </c>
      <c r="J367" s="115">
        <v>41536302.734300002</v>
      </c>
      <c r="K367" s="116">
        <f t="shared" si="51"/>
        <v>206170146.35890001</v>
      </c>
      <c r="L367" s="104"/>
      <c r="M367" s="155"/>
      <c r="N367" s="150"/>
      <c r="O367" s="107">
        <v>12</v>
      </c>
      <c r="P367" s="83" t="s">
        <v>750</v>
      </c>
      <c r="Q367" s="115">
        <v>124388542.7754</v>
      </c>
      <c r="R367" s="115">
        <v>0</v>
      </c>
      <c r="S367" s="115">
        <v>13123049.119100001</v>
      </c>
      <c r="T367" s="115">
        <v>3714070.5054000001</v>
      </c>
      <c r="U367" s="115">
        <v>197669.86189999999</v>
      </c>
      <c r="V367" s="115">
        <v>29282362.156300001</v>
      </c>
      <c r="W367" s="116">
        <f t="shared" si="56"/>
        <v>170705694.4181</v>
      </c>
    </row>
    <row r="368" spans="1:23" ht="25" customHeight="1" x14ac:dyDescent="0.3">
      <c r="A368" s="153"/>
      <c r="B368" s="150"/>
      <c r="C368" s="79">
        <v>4</v>
      </c>
      <c r="D368" s="83" t="s">
        <v>399</v>
      </c>
      <c r="E368" s="115">
        <v>111496462.3097</v>
      </c>
      <c r="F368" s="115">
        <v>0</v>
      </c>
      <c r="G368" s="115">
        <v>11762928.6335</v>
      </c>
      <c r="H368" s="115">
        <v>3329130.7453000001</v>
      </c>
      <c r="I368" s="115">
        <v>177182.63930000001</v>
      </c>
      <c r="J368" s="115">
        <v>30136859.841800001</v>
      </c>
      <c r="K368" s="116">
        <f t="shared" si="51"/>
        <v>156902564.16959998</v>
      </c>
      <c r="L368" s="104"/>
      <c r="M368" s="155"/>
      <c r="N368" s="150"/>
      <c r="O368" s="107">
        <v>13</v>
      </c>
      <c r="P368" s="83" t="s">
        <v>751</v>
      </c>
      <c r="Q368" s="115">
        <v>106910292.97939999</v>
      </c>
      <c r="R368" s="115">
        <v>0</v>
      </c>
      <c r="S368" s="115">
        <v>11279085.6361</v>
      </c>
      <c r="T368" s="115">
        <v>3192194.0479000001</v>
      </c>
      <c r="U368" s="115">
        <v>169894.609</v>
      </c>
      <c r="V368" s="115">
        <v>27783790.4936</v>
      </c>
      <c r="W368" s="116">
        <f t="shared" si="56"/>
        <v>149335257.766</v>
      </c>
    </row>
    <row r="369" spans="1:23" ht="25" customHeight="1" x14ac:dyDescent="0.3">
      <c r="A369" s="153"/>
      <c r="B369" s="150"/>
      <c r="C369" s="79">
        <v>5</v>
      </c>
      <c r="D369" s="83" t="s">
        <v>400</v>
      </c>
      <c r="E369" s="115">
        <v>183295150.6893</v>
      </c>
      <c r="F369" s="115">
        <v>0</v>
      </c>
      <c r="G369" s="115">
        <v>19337723.653000001</v>
      </c>
      <c r="H369" s="115">
        <v>5472940.6564999996</v>
      </c>
      <c r="I369" s="115">
        <v>291280.26030000002</v>
      </c>
      <c r="J369" s="115">
        <v>50873691.799099997</v>
      </c>
      <c r="K369" s="116">
        <f t="shared" si="51"/>
        <v>259270787.0582</v>
      </c>
      <c r="L369" s="104"/>
      <c r="M369" s="155"/>
      <c r="N369" s="150"/>
      <c r="O369" s="107">
        <v>14</v>
      </c>
      <c r="P369" s="83" t="s">
        <v>752</v>
      </c>
      <c r="Q369" s="115">
        <v>153133811.00909999</v>
      </c>
      <c r="R369" s="115">
        <v>0</v>
      </c>
      <c r="S369" s="115">
        <v>16155688.287900001</v>
      </c>
      <c r="T369" s="115">
        <v>4572364.6097999997</v>
      </c>
      <c r="U369" s="115">
        <v>243349.89859999999</v>
      </c>
      <c r="V369" s="115">
        <v>36177973.528300002</v>
      </c>
      <c r="W369" s="116">
        <f t="shared" si="56"/>
        <v>210283187.3337</v>
      </c>
    </row>
    <row r="370" spans="1:23" ht="25" customHeight="1" x14ac:dyDescent="0.3">
      <c r="A370" s="153"/>
      <c r="B370" s="150"/>
      <c r="C370" s="79">
        <v>6</v>
      </c>
      <c r="D370" s="83" t="s">
        <v>401</v>
      </c>
      <c r="E370" s="115">
        <v>122791216.82439999</v>
      </c>
      <c r="F370" s="115">
        <v>0</v>
      </c>
      <c r="G370" s="115">
        <v>12954530.488299999</v>
      </c>
      <c r="H370" s="115">
        <v>3666376.5532999998</v>
      </c>
      <c r="I370" s="115">
        <v>195131.49950000001</v>
      </c>
      <c r="J370" s="115">
        <v>35530003.615500003</v>
      </c>
      <c r="K370" s="116">
        <f t="shared" si="51"/>
        <v>175137258.98100001</v>
      </c>
      <c r="L370" s="104"/>
      <c r="M370" s="155"/>
      <c r="N370" s="150"/>
      <c r="O370" s="107">
        <v>15</v>
      </c>
      <c r="P370" s="83" t="s">
        <v>753</v>
      </c>
      <c r="Q370" s="115">
        <v>101514439.2008</v>
      </c>
      <c r="R370" s="115">
        <v>0</v>
      </c>
      <c r="S370" s="115">
        <v>10709820.5526</v>
      </c>
      <c r="T370" s="115">
        <v>3031081.2884999998</v>
      </c>
      <c r="U370" s="115">
        <v>161319.88310000001</v>
      </c>
      <c r="V370" s="115">
        <v>26299438.996300001</v>
      </c>
      <c r="W370" s="116">
        <f t="shared" si="56"/>
        <v>141716099.92129999</v>
      </c>
    </row>
    <row r="371" spans="1:23" ht="25" customHeight="1" x14ac:dyDescent="0.3">
      <c r="A371" s="153"/>
      <c r="B371" s="150"/>
      <c r="C371" s="79">
        <v>7</v>
      </c>
      <c r="D371" s="83" t="s">
        <v>402</v>
      </c>
      <c r="E371" s="115">
        <v>107073699.55589999</v>
      </c>
      <c r="F371" s="115">
        <v>0</v>
      </c>
      <c r="G371" s="115">
        <v>11296325.105799999</v>
      </c>
      <c r="H371" s="115">
        <v>3197073.1431999998</v>
      </c>
      <c r="I371" s="115">
        <v>170154.2837</v>
      </c>
      <c r="J371" s="115">
        <v>33026929.867800001</v>
      </c>
      <c r="K371" s="116">
        <f t="shared" si="51"/>
        <v>154764181.95640001</v>
      </c>
      <c r="L371" s="104"/>
      <c r="M371" s="156"/>
      <c r="N371" s="151"/>
      <c r="O371" s="107">
        <v>16</v>
      </c>
      <c r="P371" s="83" t="s">
        <v>754</v>
      </c>
      <c r="Q371" s="115">
        <v>110122830.9729</v>
      </c>
      <c r="R371" s="115">
        <v>0</v>
      </c>
      <c r="S371" s="115">
        <v>11618009.888699999</v>
      </c>
      <c r="T371" s="115">
        <v>3288116.0062000002</v>
      </c>
      <c r="U371" s="115">
        <v>174999.75719999999</v>
      </c>
      <c r="V371" s="115">
        <v>28763813.116099998</v>
      </c>
      <c r="W371" s="116">
        <f t="shared" si="56"/>
        <v>153967769.74110001</v>
      </c>
    </row>
    <row r="372" spans="1:23" ht="25" customHeight="1" x14ac:dyDescent="0.3">
      <c r="A372" s="153"/>
      <c r="B372" s="150"/>
      <c r="C372" s="79">
        <v>8</v>
      </c>
      <c r="D372" s="83" t="s">
        <v>403</v>
      </c>
      <c r="E372" s="115">
        <v>142668684.2439</v>
      </c>
      <c r="F372" s="115">
        <v>0</v>
      </c>
      <c r="G372" s="115">
        <v>15051612.546599999</v>
      </c>
      <c r="H372" s="115">
        <v>4259890.3433999997</v>
      </c>
      <c r="I372" s="115">
        <v>226719.42670000001</v>
      </c>
      <c r="J372" s="115">
        <v>41036843.778999999</v>
      </c>
      <c r="K372" s="116">
        <f t="shared" si="51"/>
        <v>203243750.33959997</v>
      </c>
      <c r="L372" s="104"/>
      <c r="M372" s="105"/>
      <c r="N372" s="136" t="s">
        <v>845</v>
      </c>
      <c r="O372" s="137"/>
      <c r="P372" s="138"/>
      <c r="Q372" s="117">
        <f>SUM(Q356:Q371)</f>
        <v>2038843404.5393996</v>
      </c>
      <c r="R372" s="117">
        <f t="shared" ref="R372:W372" si="58">SUM(R356:R371)</f>
        <v>0</v>
      </c>
      <c r="S372" s="117">
        <f t="shared" si="58"/>
        <v>215098927.4975</v>
      </c>
      <c r="T372" s="117">
        <f t="shared" si="58"/>
        <v>60877054.952099994</v>
      </c>
      <c r="U372" s="117">
        <f t="shared" si="58"/>
        <v>3239992.0856000003</v>
      </c>
      <c r="V372" s="117">
        <f t="shared" si="58"/>
        <v>477293519.50330001</v>
      </c>
      <c r="W372" s="117">
        <f t="shared" si="58"/>
        <v>2795352898.5778999</v>
      </c>
    </row>
    <row r="373" spans="1:23" ht="25" customHeight="1" x14ac:dyDescent="0.3">
      <c r="A373" s="153"/>
      <c r="B373" s="150"/>
      <c r="C373" s="79">
        <v>9</v>
      </c>
      <c r="D373" s="83" t="s">
        <v>404</v>
      </c>
      <c r="E373" s="115">
        <v>157378399.4425</v>
      </c>
      <c r="F373" s="115">
        <v>0</v>
      </c>
      <c r="G373" s="115">
        <v>16603494.342</v>
      </c>
      <c r="H373" s="115">
        <v>4699102.1721999999</v>
      </c>
      <c r="I373" s="115">
        <v>250095.1115</v>
      </c>
      <c r="J373" s="115">
        <v>38799213.116300002</v>
      </c>
      <c r="K373" s="116">
        <f t="shared" si="51"/>
        <v>217730304.18449998</v>
      </c>
      <c r="L373" s="104"/>
      <c r="M373" s="154">
        <v>35</v>
      </c>
      <c r="N373" s="149" t="s">
        <v>58</v>
      </c>
      <c r="O373" s="107">
        <v>1</v>
      </c>
      <c r="P373" s="83" t="s">
        <v>755</v>
      </c>
      <c r="Q373" s="115">
        <v>113805397.2483</v>
      </c>
      <c r="R373" s="115">
        <v>0</v>
      </c>
      <c r="S373" s="115">
        <v>12006522.343499999</v>
      </c>
      <c r="T373" s="115">
        <v>3398072.3613999998</v>
      </c>
      <c r="U373" s="115">
        <v>180851.8425</v>
      </c>
      <c r="V373" s="115">
        <v>30018404.231600001</v>
      </c>
      <c r="W373" s="116">
        <f t="shared" ref="W373:W389" si="59">SUM(Q373:V373)</f>
        <v>159409248.0273</v>
      </c>
    </row>
    <row r="374" spans="1:23" ht="25" customHeight="1" x14ac:dyDescent="0.3">
      <c r="A374" s="153"/>
      <c r="B374" s="150"/>
      <c r="C374" s="79">
        <v>10</v>
      </c>
      <c r="D374" s="83" t="s">
        <v>405</v>
      </c>
      <c r="E374" s="115">
        <v>148675514.4619</v>
      </c>
      <c r="F374" s="115">
        <v>0</v>
      </c>
      <c r="G374" s="115">
        <v>15685335.928600002</v>
      </c>
      <c r="H374" s="115">
        <v>4439246.0175000001</v>
      </c>
      <c r="I374" s="115">
        <v>236265.07509999999</v>
      </c>
      <c r="J374" s="115">
        <v>46163830.212899998</v>
      </c>
      <c r="K374" s="116">
        <f t="shared" si="51"/>
        <v>215200191.69600004</v>
      </c>
      <c r="L374" s="104"/>
      <c r="M374" s="155"/>
      <c r="N374" s="150"/>
      <c r="O374" s="107">
        <v>2</v>
      </c>
      <c r="P374" s="83" t="s">
        <v>756</v>
      </c>
      <c r="Q374" s="115">
        <v>125936939.1675</v>
      </c>
      <c r="R374" s="115">
        <v>0</v>
      </c>
      <c r="S374" s="115">
        <v>13286405.6587</v>
      </c>
      <c r="T374" s="115">
        <v>3760303.4882999999</v>
      </c>
      <c r="U374" s="115">
        <v>200130.4687</v>
      </c>
      <c r="V374" s="115">
        <v>28027710.9593</v>
      </c>
      <c r="W374" s="116">
        <f t="shared" si="59"/>
        <v>171211489.74250001</v>
      </c>
    </row>
    <row r="375" spans="1:23" ht="25" customHeight="1" x14ac:dyDescent="0.3">
      <c r="A375" s="153"/>
      <c r="B375" s="150"/>
      <c r="C375" s="79">
        <v>11</v>
      </c>
      <c r="D375" s="83" t="s">
        <v>406</v>
      </c>
      <c r="E375" s="115">
        <v>158734368.69049999</v>
      </c>
      <c r="F375" s="115">
        <v>0</v>
      </c>
      <c r="G375" s="115">
        <v>16746549.728299998</v>
      </c>
      <c r="H375" s="115">
        <v>4739589.5456999997</v>
      </c>
      <c r="I375" s="115">
        <v>252249.92619999999</v>
      </c>
      <c r="J375" s="115">
        <v>49066042.571900003</v>
      </c>
      <c r="K375" s="116">
        <f t="shared" si="51"/>
        <v>229538800.46260002</v>
      </c>
      <c r="L375" s="104"/>
      <c r="M375" s="155"/>
      <c r="N375" s="150"/>
      <c r="O375" s="107">
        <v>3</v>
      </c>
      <c r="P375" s="83" t="s">
        <v>757</v>
      </c>
      <c r="Q375" s="115">
        <v>105445727.6066</v>
      </c>
      <c r="R375" s="115">
        <v>0</v>
      </c>
      <c r="S375" s="115">
        <v>11124573.3081</v>
      </c>
      <c r="T375" s="115">
        <v>3148464.1438000002</v>
      </c>
      <c r="U375" s="115">
        <v>167567.22080000001</v>
      </c>
      <c r="V375" s="115">
        <v>26656990.919500001</v>
      </c>
      <c r="W375" s="116">
        <f t="shared" si="59"/>
        <v>146543323.1988</v>
      </c>
    </row>
    <row r="376" spans="1:23" ht="25" customHeight="1" x14ac:dyDescent="0.3">
      <c r="A376" s="153"/>
      <c r="B376" s="150"/>
      <c r="C376" s="79">
        <v>12</v>
      </c>
      <c r="D376" s="83" t="s">
        <v>407</v>
      </c>
      <c r="E376" s="115">
        <v>137174124.61860001</v>
      </c>
      <c r="F376" s="115">
        <v>0</v>
      </c>
      <c r="G376" s="115">
        <v>14471933.9505</v>
      </c>
      <c r="H376" s="115">
        <v>4095830.3632999999</v>
      </c>
      <c r="I376" s="115">
        <v>217987.84400000001</v>
      </c>
      <c r="J376" s="115">
        <v>38582923.753300004</v>
      </c>
      <c r="K376" s="116">
        <f t="shared" si="51"/>
        <v>194542800.52970004</v>
      </c>
      <c r="L376" s="104"/>
      <c r="M376" s="155"/>
      <c r="N376" s="150"/>
      <c r="O376" s="107">
        <v>4</v>
      </c>
      <c r="P376" s="83" t="s">
        <v>758</v>
      </c>
      <c r="Q376" s="115">
        <v>118060771.35609999</v>
      </c>
      <c r="R376" s="115">
        <v>0</v>
      </c>
      <c r="S376" s="115">
        <v>12455466.291199999</v>
      </c>
      <c r="T376" s="115">
        <v>3525131.9692000002</v>
      </c>
      <c r="U376" s="115">
        <v>187614.1954</v>
      </c>
      <c r="V376" s="115">
        <v>29830944.7927</v>
      </c>
      <c r="W376" s="116">
        <f t="shared" si="59"/>
        <v>164059928.60459998</v>
      </c>
    </row>
    <row r="377" spans="1:23" ht="25" customHeight="1" x14ac:dyDescent="0.3">
      <c r="A377" s="153"/>
      <c r="B377" s="150"/>
      <c r="C377" s="79">
        <v>13</v>
      </c>
      <c r="D377" s="83" t="s">
        <v>408</v>
      </c>
      <c r="E377" s="115">
        <v>118843230.56129999</v>
      </c>
      <c r="F377" s="115">
        <v>0</v>
      </c>
      <c r="G377" s="115">
        <v>12538016.101199999</v>
      </c>
      <c r="H377" s="115">
        <v>3548495.1230000001</v>
      </c>
      <c r="I377" s="115">
        <v>188857.62659999999</v>
      </c>
      <c r="J377" s="115">
        <v>37390507.703500003</v>
      </c>
      <c r="K377" s="116">
        <f t="shared" si="51"/>
        <v>172509107.11559999</v>
      </c>
      <c r="L377" s="104"/>
      <c r="M377" s="155"/>
      <c r="N377" s="150"/>
      <c r="O377" s="107">
        <v>5</v>
      </c>
      <c r="P377" s="83" t="s">
        <v>759</v>
      </c>
      <c r="Q377" s="115">
        <v>165589263.52669999</v>
      </c>
      <c r="R377" s="115">
        <v>0</v>
      </c>
      <c r="S377" s="115">
        <v>17469744.321900003</v>
      </c>
      <c r="T377" s="115">
        <v>4944267.2609000001</v>
      </c>
      <c r="U377" s="115">
        <v>263143.26160000003</v>
      </c>
      <c r="V377" s="115">
        <v>40471069.819600001</v>
      </c>
      <c r="W377" s="116">
        <f t="shared" si="59"/>
        <v>228737488.19069999</v>
      </c>
    </row>
    <row r="378" spans="1:23" ht="25" customHeight="1" x14ac:dyDescent="0.3">
      <c r="A378" s="153"/>
      <c r="B378" s="150"/>
      <c r="C378" s="79">
        <v>14</v>
      </c>
      <c r="D378" s="83" t="s">
        <v>409</v>
      </c>
      <c r="E378" s="115">
        <v>122369519.472</v>
      </c>
      <c r="F378" s="115">
        <v>0</v>
      </c>
      <c r="G378" s="115">
        <v>12910041.2215</v>
      </c>
      <c r="H378" s="115">
        <v>3653785.2514</v>
      </c>
      <c r="I378" s="115">
        <v>194461.3665</v>
      </c>
      <c r="J378" s="115">
        <v>33976953.785499997</v>
      </c>
      <c r="K378" s="116">
        <f t="shared" si="51"/>
        <v>173104761.09689999</v>
      </c>
      <c r="L378" s="104"/>
      <c r="M378" s="155"/>
      <c r="N378" s="150"/>
      <c r="O378" s="107">
        <v>6</v>
      </c>
      <c r="P378" s="83" t="s">
        <v>760</v>
      </c>
      <c r="Q378" s="115">
        <v>137230731.46059999</v>
      </c>
      <c r="R378" s="115">
        <v>0</v>
      </c>
      <c r="S378" s="115">
        <v>14477905.998599999</v>
      </c>
      <c r="T378" s="115">
        <v>4097520.5657000002</v>
      </c>
      <c r="U378" s="115">
        <v>218077.79980000001</v>
      </c>
      <c r="V378" s="115">
        <v>31155562.926899999</v>
      </c>
      <c r="W378" s="116">
        <f t="shared" si="59"/>
        <v>187179798.7516</v>
      </c>
    </row>
    <row r="379" spans="1:23" ht="25" customHeight="1" x14ac:dyDescent="0.3">
      <c r="A379" s="153"/>
      <c r="B379" s="150"/>
      <c r="C379" s="79">
        <v>15</v>
      </c>
      <c r="D379" s="83" t="s">
        <v>410</v>
      </c>
      <c r="E379" s="115">
        <v>141654698.01949999</v>
      </c>
      <c r="F379" s="115">
        <v>0</v>
      </c>
      <c r="G379" s="115">
        <v>14944636.5284</v>
      </c>
      <c r="H379" s="115">
        <v>4229614.1118000001</v>
      </c>
      <c r="I379" s="115">
        <v>225108.06839999999</v>
      </c>
      <c r="J379" s="115">
        <v>41251769.564499997</v>
      </c>
      <c r="K379" s="116">
        <f t="shared" si="51"/>
        <v>202305826.29259998</v>
      </c>
      <c r="L379" s="104"/>
      <c r="M379" s="155"/>
      <c r="N379" s="150"/>
      <c r="O379" s="107">
        <v>7</v>
      </c>
      <c r="P379" s="83" t="s">
        <v>761</v>
      </c>
      <c r="Q379" s="115">
        <v>126344241.87199999</v>
      </c>
      <c r="R379" s="115">
        <v>0</v>
      </c>
      <c r="S379" s="115">
        <v>13329376.283500001</v>
      </c>
      <c r="T379" s="115">
        <v>3772464.9859000002</v>
      </c>
      <c r="U379" s="115">
        <v>200777.72659999999</v>
      </c>
      <c r="V379" s="115">
        <v>29388950.888900001</v>
      </c>
      <c r="W379" s="116">
        <f t="shared" si="59"/>
        <v>173035811.75690001</v>
      </c>
    </row>
    <row r="380" spans="1:23" ht="25" customHeight="1" x14ac:dyDescent="0.3">
      <c r="A380" s="153"/>
      <c r="B380" s="150"/>
      <c r="C380" s="79">
        <v>16</v>
      </c>
      <c r="D380" s="83" t="s">
        <v>411</v>
      </c>
      <c r="E380" s="115">
        <v>109872136.8239</v>
      </c>
      <c r="F380" s="115">
        <v>0</v>
      </c>
      <c r="G380" s="115">
        <v>11591561.5393</v>
      </c>
      <c r="H380" s="115">
        <v>3280630.6242999998</v>
      </c>
      <c r="I380" s="115">
        <v>174601.37100000001</v>
      </c>
      <c r="J380" s="115">
        <v>31963014.763500001</v>
      </c>
      <c r="K380" s="116">
        <f t="shared" si="51"/>
        <v>156881945.12200001</v>
      </c>
      <c r="L380" s="104"/>
      <c r="M380" s="155"/>
      <c r="N380" s="150"/>
      <c r="O380" s="107">
        <v>8</v>
      </c>
      <c r="P380" s="83" t="s">
        <v>762</v>
      </c>
      <c r="Q380" s="115">
        <v>109767231.2867</v>
      </c>
      <c r="R380" s="115">
        <v>0</v>
      </c>
      <c r="S380" s="115">
        <v>11580493.9563</v>
      </c>
      <c r="T380" s="115">
        <v>3277498.2895</v>
      </c>
      <c r="U380" s="115">
        <v>174434.66219999999</v>
      </c>
      <c r="V380" s="115">
        <v>27663181.2434</v>
      </c>
      <c r="W380" s="116">
        <f t="shared" si="59"/>
        <v>152462839.43810001</v>
      </c>
    </row>
    <row r="381" spans="1:23" ht="25" customHeight="1" x14ac:dyDescent="0.3">
      <c r="A381" s="153"/>
      <c r="B381" s="150"/>
      <c r="C381" s="79">
        <v>17</v>
      </c>
      <c r="D381" s="83" t="s">
        <v>412</v>
      </c>
      <c r="E381" s="115">
        <v>152878622.64579999</v>
      </c>
      <c r="F381" s="115">
        <v>0</v>
      </c>
      <c r="G381" s="115">
        <v>16128765.796999998</v>
      </c>
      <c r="H381" s="115">
        <v>4564745.0368999997</v>
      </c>
      <c r="I381" s="115">
        <v>242944.37049999999</v>
      </c>
      <c r="J381" s="115">
        <v>44440982.519199997</v>
      </c>
      <c r="K381" s="116">
        <f t="shared" si="51"/>
        <v>218256060.36939999</v>
      </c>
      <c r="L381" s="104"/>
      <c r="M381" s="155"/>
      <c r="N381" s="150"/>
      <c r="O381" s="107">
        <v>9</v>
      </c>
      <c r="P381" s="83" t="s">
        <v>763</v>
      </c>
      <c r="Q381" s="115">
        <v>144765414.35769999</v>
      </c>
      <c r="R381" s="115">
        <v>0</v>
      </c>
      <c r="S381" s="115">
        <v>15272818.548899999</v>
      </c>
      <c r="T381" s="115">
        <v>4322495.8157000002</v>
      </c>
      <c r="U381" s="115">
        <v>230051.40839999999</v>
      </c>
      <c r="V381" s="115">
        <v>35816920.113700002</v>
      </c>
      <c r="W381" s="116">
        <f t="shared" si="59"/>
        <v>200407700.24439999</v>
      </c>
    </row>
    <row r="382" spans="1:23" ht="25" customHeight="1" x14ac:dyDescent="0.3">
      <c r="A382" s="153"/>
      <c r="B382" s="150"/>
      <c r="C382" s="79">
        <v>18</v>
      </c>
      <c r="D382" s="83" t="s">
        <v>413</v>
      </c>
      <c r="E382" s="115">
        <v>102828320.044</v>
      </c>
      <c r="F382" s="115">
        <v>0</v>
      </c>
      <c r="G382" s="115">
        <v>10848435.592700001</v>
      </c>
      <c r="H382" s="115">
        <v>3070311.9602000001</v>
      </c>
      <c r="I382" s="115">
        <v>163407.8137</v>
      </c>
      <c r="J382" s="115">
        <v>32434877.5077</v>
      </c>
      <c r="K382" s="116">
        <f t="shared" si="51"/>
        <v>149345352.9183</v>
      </c>
      <c r="L382" s="104"/>
      <c r="M382" s="155"/>
      <c r="N382" s="150"/>
      <c r="O382" s="107">
        <v>10</v>
      </c>
      <c r="P382" s="83" t="s">
        <v>764</v>
      </c>
      <c r="Q382" s="115">
        <v>102096473.141</v>
      </c>
      <c r="R382" s="115">
        <v>0</v>
      </c>
      <c r="S382" s="115">
        <v>10771225.404100001</v>
      </c>
      <c r="T382" s="115">
        <v>3048460.02</v>
      </c>
      <c r="U382" s="115">
        <v>162244.81200000001</v>
      </c>
      <c r="V382" s="115">
        <v>27889275.377799999</v>
      </c>
      <c r="W382" s="116">
        <f t="shared" si="59"/>
        <v>143967678.75490001</v>
      </c>
    </row>
    <row r="383" spans="1:23" ht="25" customHeight="1" x14ac:dyDescent="0.3">
      <c r="A383" s="153"/>
      <c r="B383" s="150"/>
      <c r="C383" s="79">
        <v>19</v>
      </c>
      <c r="D383" s="83" t="s">
        <v>414</v>
      </c>
      <c r="E383" s="115">
        <v>135681837.1435</v>
      </c>
      <c r="F383" s="115">
        <v>0</v>
      </c>
      <c r="G383" s="115">
        <v>14314496.9278</v>
      </c>
      <c r="H383" s="115">
        <v>4051272.7154000001</v>
      </c>
      <c r="I383" s="115">
        <v>215616.40169999999</v>
      </c>
      <c r="J383" s="115">
        <v>41565132.658399999</v>
      </c>
      <c r="K383" s="116">
        <f t="shared" si="51"/>
        <v>195828355.8468</v>
      </c>
      <c r="L383" s="104"/>
      <c r="M383" s="155"/>
      <c r="N383" s="150"/>
      <c r="O383" s="107">
        <v>11</v>
      </c>
      <c r="P383" s="83" t="s">
        <v>765</v>
      </c>
      <c r="Q383" s="115">
        <v>97792188.629899994</v>
      </c>
      <c r="R383" s="115">
        <v>0</v>
      </c>
      <c r="S383" s="115">
        <v>10317121.3861</v>
      </c>
      <c r="T383" s="115">
        <v>2919940.0148999998</v>
      </c>
      <c r="U383" s="115">
        <v>155404.7341</v>
      </c>
      <c r="V383" s="115">
        <v>24942259.758400001</v>
      </c>
      <c r="W383" s="116">
        <f t="shared" si="59"/>
        <v>136126914.52339998</v>
      </c>
    </row>
    <row r="384" spans="1:23" ht="25" customHeight="1" x14ac:dyDescent="0.3">
      <c r="A384" s="153"/>
      <c r="B384" s="150"/>
      <c r="C384" s="79">
        <v>20</v>
      </c>
      <c r="D384" s="83" t="s">
        <v>415</v>
      </c>
      <c r="E384" s="115">
        <v>113759324.5793</v>
      </c>
      <c r="F384" s="115">
        <v>0</v>
      </c>
      <c r="G384" s="115">
        <v>12001661.6555</v>
      </c>
      <c r="H384" s="115">
        <v>3396696.6949999998</v>
      </c>
      <c r="I384" s="115">
        <v>180778.62700000001</v>
      </c>
      <c r="J384" s="115">
        <v>32634479.279399998</v>
      </c>
      <c r="K384" s="116">
        <f t="shared" si="51"/>
        <v>161972940.8362</v>
      </c>
      <c r="L384" s="104"/>
      <c r="M384" s="155"/>
      <c r="N384" s="150"/>
      <c r="O384" s="107">
        <v>12</v>
      </c>
      <c r="P384" s="83" t="s">
        <v>766</v>
      </c>
      <c r="Q384" s="115">
        <v>104848181.2405</v>
      </c>
      <c r="R384" s="115">
        <v>0</v>
      </c>
      <c r="S384" s="115">
        <v>11061531.888499999</v>
      </c>
      <c r="T384" s="115">
        <v>3130622.2326000002</v>
      </c>
      <c r="U384" s="115">
        <v>166617.64050000001</v>
      </c>
      <c r="V384" s="115">
        <v>26644588.8576</v>
      </c>
      <c r="W384" s="116">
        <f t="shared" si="59"/>
        <v>145851541.85969999</v>
      </c>
    </row>
    <row r="385" spans="1:23" ht="25" customHeight="1" x14ac:dyDescent="0.3">
      <c r="A385" s="153"/>
      <c r="B385" s="150"/>
      <c r="C385" s="79">
        <v>21</v>
      </c>
      <c r="D385" s="83" t="s">
        <v>416</v>
      </c>
      <c r="E385" s="115">
        <v>145001639.76789999</v>
      </c>
      <c r="F385" s="115">
        <v>0</v>
      </c>
      <c r="G385" s="115">
        <v>15297740.4395</v>
      </c>
      <c r="H385" s="115">
        <v>4329549.1809999999</v>
      </c>
      <c r="I385" s="115">
        <v>230426.80189999999</v>
      </c>
      <c r="J385" s="115">
        <v>41980634.199600004</v>
      </c>
      <c r="K385" s="116">
        <f t="shared" si="51"/>
        <v>206839990.3899</v>
      </c>
      <c r="L385" s="104"/>
      <c r="M385" s="155"/>
      <c r="N385" s="150"/>
      <c r="O385" s="107">
        <v>13</v>
      </c>
      <c r="P385" s="83" t="s">
        <v>767</v>
      </c>
      <c r="Q385" s="115">
        <v>114034797.8237</v>
      </c>
      <c r="R385" s="115">
        <v>0</v>
      </c>
      <c r="S385" s="115">
        <v>12030724.211000001</v>
      </c>
      <c r="T385" s="115">
        <v>3404921.9465000001</v>
      </c>
      <c r="U385" s="115">
        <v>181216.3904</v>
      </c>
      <c r="V385" s="115">
        <v>30722919.268599998</v>
      </c>
      <c r="W385" s="116">
        <f t="shared" si="59"/>
        <v>160374579.64019999</v>
      </c>
    </row>
    <row r="386" spans="1:23" ht="25" customHeight="1" x14ac:dyDescent="0.3">
      <c r="A386" s="153"/>
      <c r="B386" s="150"/>
      <c r="C386" s="79">
        <v>22</v>
      </c>
      <c r="D386" s="83" t="s">
        <v>417</v>
      </c>
      <c r="E386" s="115">
        <v>162227601.75</v>
      </c>
      <c r="F386" s="115">
        <v>0</v>
      </c>
      <c r="G386" s="115">
        <v>17115087.440899998</v>
      </c>
      <c r="H386" s="115">
        <v>4843892.6719000004</v>
      </c>
      <c r="I386" s="115">
        <v>257801.136</v>
      </c>
      <c r="J386" s="115">
        <v>43480569.4397</v>
      </c>
      <c r="K386" s="116">
        <f t="shared" si="51"/>
        <v>227924952.43850002</v>
      </c>
      <c r="L386" s="104"/>
      <c r="M386" s="155"/>
      <c r="N386" s="150"/>
      <c r="O386" s="107">
        <v>14</v>
      </c>
      <c r="P386" s="83" t="s">
        <v>768</v>
      </c>
      <c r="Q386" s="115">
        <v>125482322.561</v>
      </c>
      <c r="R386" s="115">
        <v>0</v>
      </c>
      <c r="S386" s="115">
        <v>13238443.395300001</v>
      </c>
      <c r="T386" s="115">
        <v>3746729.2628000001</v>
      </c>
      <c r="U386" s="115">
        <v>199408.0227</v>
      </c>
      <c r="V386" s="115">
        <v>34310037.121600002</v>
      </c>
      <c r="W386" s="116">
        <f t="shared" si="59"/>
        <v>176976940.36340004</v>
      </c>
    </row>
    <row r="387" spans="1:23" ht="25" customHeight="1" x14ac:dyDescent="0.3">
      <c r="A387" s="153"/>
      <c r="B387" s="151"/>
      <c r="C387" s="79">
        <v>23</v>
      </c>
      <c r="D387" s="83" t="s">
        <v>418</v>
      </c>
      <c r="E387" s="115">
        <v>165648397.44800001</v>
      </c>
      <c r="F387" s="115">
        <v>0</v>
      </c>
      <c r="G387" s="115">
        <v>17475982.978100002</v>
      </c>
      <c r="H387" s="115">
        <v>4946032.9183</v>
      </c>
      <c r="I387" s="115">
        <v>263237.23320000002</v>
      </c>
      <c r="J387" s="115">
        <v>49443169.146499999</v>
      </c>
      <c r="K387" s="116">
        <f t="shared" si="51"/>
        <v>237776819.72410002</v>
      </c>
      <c r="L387" s="104"/>
      <c r="M387" s="155"/>
      <c r="N387" s="150"/>
      <c r="O387" s="107">
        <v>15</v>
      </c>
      <c r="P387" s="83" t="s">
        <v>769</v>
      </c>
      <c r="Q387" s="115">
        <v>116383599.152</v>
      </c>
      <c r="R387" s="115">
        <v>0</v>
      </c>
      <c r="S387" s="115">
        <v>12278523.843599999</v>
      </c>
      <c r="T387" s="115">
        <v>3475053.9180000001</v>
      </c>
      <c r="U387" s="115">
        <v>184948.9467</v>
      </c>
      <c r="V387" s="115">
        <v>25955073.173</v>
      </c>
      <c r="W387" s="116">
        <f t="shared" si="59"/>
        <v>158277199.03330001</v>
      </c>
    </row>
    <row r="388" spans="1:23" ht="25" customHeight="1" x14ac:dyDescent="0.3">
      <c r="A388" s="1"/>
      <c r="B388" s="136" t="s">
        <v>829</v>
      </c>
      <c r="C388" s="137"/>
      <c r="D388" s="138"/>
      <c r="E388" s="117">
        <f>SUM(E365:E387)</f>
        <v>3231904791.7368999</v>
      </c>
      <c r="F388" s="117">
        <f t="shared" ref="F388:K388" si="60">SUM(F365:F387)</f>
        <v>0</v>
      </c>
      <c r="G388" s="117">
        <f t="shared" si="60"/>
        <v>340967458.77070004</v>
      </c>
      <c r="H388" s="117">
        <f t="shared" si="60"/>
        <v>96500224.180199996</v>
      </c>
      <c r="I388" s="117">
        <f t="shared" si="60"/>
        <v>5135924.5754000004</v>
      </c>
      <c r="J388" s="117">
        <f t="shared" si="60"/>
        <v>921488437.20389998</v>
      </c>
      <c r="K388" s="117">
        <f t="shared" si="60"/>
        <v>4595996836.4671011</v>
      </c>
      <c r="L388" s="111"/>
      <c r="M388" s="155"/>
      <c r="N388" s="150"/>
      <c r="O388" s="107">
        <v>16</v>
      </c>
      <c r="P388" s="83" t="s">
        <v>770</v>
      </c>
      <c r="Q388" s="115">
        <v>121291657.6716</v>
      </c>
      <c r="R388" s="115">
        <v>0</v>
      </c>
      <c r="S388" s="115">
        <v>12796326.3002</v>
      </c>
      <c r="T388" s="115">
        <v>3621601.7831000001</v>
      </c>
      <c r="U388" s="115">
        <v>192748.50140000001</v>
      </c>
      <c r="V388" s="115">
        <v>29111884.929200001</v>
      </c>
      <c r="W388" s="116">
        <f t="shared" si="59"/>
        <v>167014219.1855</v>
      </c>
    </row>
    <row r="389" spans="1:23" ht="25" customHeight="1" x14ac:dyDescent="0.3">
      <c r="A389" s="153">
        <v>19</v>
      </c>
      <c r="B389" s="149" t="s">
        <v>42</v>
      </c>
      <c r="C389" s="79">
        <v>1</v>
      </c>
      <c r="D389" s="83" t="s">
        <v>419</v>
      </c>
      <c r="E389" s="115">
        <v>106299909.5932</v>
      </c>
      <c r="F389" s="115">
        <v>0</v>
      </c>
      <c r="G389" s="115">
        <v>11214689.904899999</v>
      </c>
      <c r="H389" s="115">
        <v>3173968.841</v>
      </c>
      <c r="I389" s="115">
        <v>168924.62899999999</v>
      </c>
      <c r="J389" s="115">
        <v>32939234.067499999</v>
      </c>
      <c r="K389" s="116">
        <f t="shared" si="51"/>
        <v>153796727.03560001</v>
      </c>
      <c r="L389" s="104"/>
      <c r="M389" s="156"/>
      <c r="N389" s="151"/>
      <c r="O389" s="107">
        <v>17</v>
      </c>
      <c r="P389" s="83" t="s">
        <v>771</v>
      </c>
      <c r="Q389" s="115">
        <v>121003426.2606</v>
      </c>
      <c r="R389" s="115">
        <v>0</v>
      </c>
      <c r="S389" s="115">
        <v>12765917.7524</v>
      </c>
      <c r="T389" s="115">
        <v>3612995.5902999998</v>
      </c>
      <c r="U389" s="115">
        <v>192290.46359999999</v>
      </c>
      <c r="V389" s="115">
        <v>28155108.056299999</v>
      </c>
      <c r="W389" s="116">
        <f t="shared" si="59"/>
        <v>165729738.1232</v>
      </c>
    </row>
    <row r="390" spans="1:23" ht="25" customHeight="1" x14ac:dyDescent="0.3">
      <c r="A390" s="153"/>
      <c r="B390" s="150"/>
      <c r="C390" s="79">
        <v>2</v>
      </c>
      <c r="D390" s="83" t="s">
        <v>420</v>
      </c>
      <c r="E390" s="115">
        <v>108879043.55840001</v>
      </c>
      <c r="F390" s="115">
        <v>0</v>
      </c>
      <c r="G390" s="115">
        <v>11486789.7378</v>
      </c>
      <c r="H390" s="115">
        <v>3250978.2277000002</v>
      </c>
      <c r="I390" s="115">
        <v>173023.2144</v>
      </c>
      <c r="J390" s="115">
        <v>33979189.167300001</v>
      </c>
      <c r="K390" s="116">
        <f t="shared" si="51"/>
        <v>157769023.90560001</v>
      </c>
      <c r="L390" s="104"/>
      <c r="M390" s="105"/>
      <c r="N390" s="136" t="s">
        <v>846</v>
      </c>
      <c r="O390" s="137"/>
      <c r="P390" s="138"/>
      <c r="Q390" s="117">
        <f>SUM(Q373:Q389)</f>
        <v>2049878364.3625002</v>
      </c>
      <c r="R390" s="117">
        <f t="shared" ref="R390:W390" si="61">SUM(R373:R389)</f>
        <v>0</v>
      </c>
      <c r="S390" s="117">
        <f t="shared" si="61"/>
        <v>216263120.89190003</v>
      </c>
      <c r="T390" s="117">
        <f>SUM(T373:T389)</f>
        <v>61206543.648600012</v>
      </c>
      <c r="U390" s="117">
        <f t="shared" si="61"/>
        <v>3257528.0974000003</v>
      </c>
      <c r="V390" s="117">
        <f t="shared" si="61"/>
        <v>506760882.43809998</v>
      </c>
      <c r="W390" s="117">
        <f t="shared" si="61"/>
        <v>2837366439.4385004</v>
      </c>
    </row>
    <row r="391" spans="1:23" ht="25" customHeight="1" x14ac:dyDescent="0.3">
      <c r="A391" s="153"/>
      <c r="B391" s="150"/>
      <c r="C391" s="79">
        <v>3</v>
      </c>
      <c r="D391" s="83" t="s">
        <v>421</v>
      </c>
      <c r="E391" s="115">
        <v>99276236.864600003</v>
      </c>
      <c r="F391" s="115">
        <v>0</v>
      </c>
      <c r="G391" s="115">
        <v>10473689.165200001</v>
      </c>
      <c r="H391" s="115">
        <v>2964251.6505</v>
      </c>
      <c r="I391" s="115">
        <v>157763.08319999999</v>
      </c>
      <c r="J391" s="115">
        <v>32206148.8354</v>
      </c>
      <c r="K391" s="116">
        <f t="shared" si="51"/>
        <v>145078089.59889999</v>
      </c>
      <c r="L391" s="104"/>
      <c r="M391" s="154">
        <v>36</v>
      </c>
      <c r="N391" s="149" t="s">
        <v>59</v>
      </c>
      <c r="O391" s="107">
        <v>1</v>
      </c>
      <c r="P391" s="83" t="s">
        <v>772</v>
      </c>
      <c r="Q391" s="115">
        <v>113896946.11579999</v>
      </c>
      <c r="R391" s="115">
        <v>0</v>
      </c>
      <c r="S391" s="115">
        <v>12016180.7916</v>
      </c>
      <c r="T391" s="115">
        <v>3400805.8843999999</v>
      </c>
      <c r="U391" s="115">
        <v>180997.32579999999</v>
      </c>
      <c r="V391" s="115">
        <v>29331245.785799999</v>
      </c>
      <c r="W391" s="116">
        <f t="shared" ref="W391:W404" si="62">SUM(Q391:V391)</f>
        <v>158826175.9034</v>
      </c>
    </row>
    <row r="392" spans="1:23" ht="25" customHeight="1" x14ac:dyDescent="0.3">
      <c r="A392" s="153"/>
      <c r="B392" s="150"/>
      <c r="C392" s="79">
        <v>4</v>
      </c>
      <c r="D392" s="83" t="s">
        <v>422</v>
      </c>
      <c r="E392" s="115">
        <v>107700992.1323</v>
      </c>
      <c r="F392" s="115">
        <v>0</v>
      </c>
      <c r="G392" s="115">
        <v>11362504.7645</v>
      </c>
      <c r="H392" s="115">
        <v>3215803.2352</v>
      </c>
      <c r="I392" s="115">
        <v>171151.1347</v>
      </c>
      <c r="J392" s="115">
        <v>33895166.821000002</v>
      </c>
      <c r="K392" s="116">
        <f t="shared" si="51"/>
        <v>156345618.08770001</v>
      </c>
      <c r="L392" s="104"/>
      <c r="M392" s="155"/>
      <c r="N392" s="150"/>
      <c r="O392" s="107">
        <v>2</v>
      </c>
      <c r="P392" s="83" t="s">
        <v>773</v>
      </c>
      <c r="Q392" s="115">
        <v>110280710.50759999</v>
      </c>
      <c r="R392" s="115">
        <v>0</v>
      </c>
      <c r="S392" s="115">
        <v>11634666.252999999</v>
      </c>
      <c r="T392" s="115">
        <v>3292830.0715999999</v>
      </c>
      <c r="U392" s="115">
        <v>175250.64869999999</v>
      </c>
      <c r="V392" s="115">
        <v>32228847.9542</v>
      </c>
      <c r="W392" s="116">
        <f t="shared" si="62"/>
        <v>157612305.43510002</v>
      </c>
    </row>
    <row r="393" spans="1:23" ht="25" customHeight="1" x14ac:dyDescent="0.3">
      <c r="A393" s="153"/>
      <c r="B393" s="150"/>
      <c r="C393" s="79">
        <v>5</v>
      </c>
      <c r="D393" s="83" t="s">
        <v>423</v>
      </c>
      <c r="E393" s="115">
        <v>130537147.88950001</v>
      </c>
      <c r="F393" s="115">
        <v>0</v>
      </c>
      <c r="G393" s="115">
        <v>13771729.818600001</v>
      </c>
      <c r="H393" s="115">
        <v>3897659.3826000001</v>
      </c>
      <c r="I393" s="115">
        <v>207440.8094</v>
      </c>
      <c r="J393" s="115">
        <v>39624789.573600002</v>
      </c>
      <c r="K393" s="116">
        <f t="shared" ref="K393:K413" si="63">SUM(E393:J393)</f>
        <v>188038767.47370002</v>
      </c>
      <c r="L393" s="104"/>
      <c r="M393" s="155"/>
      <c r="N393" s="150"/>
      <c r="O393" s="107">
        <v>3</v>
      </c>
      <c r="P393" s="83" t="s">
        <v>774</v>
      </c>
      <c r="Q393" s="115">
        <v>130149302.09630001</v>
      </c>
      <c r="R393" s="115">
        <v>0</v>
      </c>
      <c r="S393" s="115">
        <v>13730811.907</v>
      </c>
      <c r="T393" s="115">
        <v>3886078.8415999999</v>
      </c>
      <c r="U393" s="115">
        <v>206824.4711</v>
      </c>
      <c r="V393" s="115">
        <v>33834492.916000001</v>
      </c>
      <c r="W393" s="116">
        <f t="shared" si="62"/>
        <v>181807510.23200002</v>
      </c>
    </row>
    <row r="394" spans="1:23" ht="25" customHeight="1" x14ac:dyDescent="0.3">
      <c r="A394" s="153"/>
      <c r="B394" s="150"/>
      <c r="C394" s="79">
        <v>6</v>
      </c>
      <c r="D394" s="83" t="s">
        <v>424</v>
      </c>
      <c r="E394" s="115">
        <v>103999587.86</v>
      </c>
      <c r="F394" s="115">
        <v>0</v>
      </c>
      <c r="G394" s="115">
        <v>10972004.892200001</v>
      </c>
      <c r="H394" s="115">
        <v>3105284.4034000002</v>
      </c>
      <c r="I394" s="115">
        <v>165269.1133</v>
      </c>
      <c r="J394" s="115">
        <v>32728463.946699999</v>
      </c>
      <c r="K394" s="116">
        <f t="shared" si="63"/>
        <v>150970610.21560001</v>
      </c>
      <c r="L394" s="104"/>
      <c r="M394" s="155"/>
      <c r="N394" s="150"/>
      <c r="O394" s="107">
        <v>4</v>
      </c>
      <c r="P394" s="83" t="s">
        <v>775</v>
      </c>
      <c r="Q394" s="115">
        <v>143646860.40959999</v>
      </c>
      <c r="R394" s="115">
        <v>0</v>
      </c>
      <c r="S394" s="115">
        <v>15154810.587099999</v>
      </c>
      <c r="T394" s="115">
        <v>4289097.3360000001</v>
      </c>
      <c r="U394" s="115">
        <v>228273.8781</v>
      </c>
      <c r="V394" s="115">
        <v>36839817.706200004</v>
      </c>
      <c r="W394" s="116">
        <f t="shared" si="62"/>
        <v>200158859.917</v>
      </c>
    </row>
    <row r="395" spans="1:23" ht="25" customHeight="1" x14ac:dyDescent="0.3">
      <c r="A395" s="153"/>
      <c r="B395" s="150"/>
      <c r="C395" s="79">
        <v>7</v>
      </c>
      <c r="D395" s="83" t="s">
        <v>425</v>
      </c>
      <c r="E395" s="115">
        <v>167866646.78979999</v>
      </c>
      <c r="F395" s="115">
        <v>0</v>
      </c>
      <c r="G395" s="115">
        <v>17710009.315399997</v>
      </c>
      <c r="H395" s="115">
        <v>5012266.7873999998</v>
      </c>
      <c r="I395" s="115">
        <v>266762.32510000002</v>
      </c>
      <c r="J395" s="115">
        <v>48824262.515100002</v>
      </c>
      <c r="K395" s="116">
        <f t="shared" si="63"/>
        <v>239679947.73280001</v>
      </c>
      <c r="L395" s="104"/>
      <c r="M395" s="155"/>
      <c r="N395" s="150"/>
      <c r="O395" s="107">
        <v>5</v>
      </c>
      <c r="P395" s="83" t="s">
        <v>776</v>
      </c>
      <c r="Q395" s="115">
        <v>125029283.2916</v>
      </c>
      <c r="R395" s="115">
        <v>0</v>
      </c>
      <c r="S395" s="115">
        <v>13190647.5416</v>
      </c>
      <c r="T395" s="115">
        <v>3733202.1343999999</v>
      </c>
      <c r="U395" s="115">
        <v>198688.0834</v>
      </c>
      <c r="V395" s="115">
        <v>33373863.4531</v>
      </c>
      <c r="W395" s="116">
        <f t="shared" si="62"/>
        <v>175525684.50410002</v>
      </c>
    </row>
    <row r="396" spans="1:23" ht="25" customHeight="1" x14ac:dyDescent="0.3">
      <c r="A396" s="153"/>
      <c r="B396" s="150"/>
      <c r="C396" s="79">
        <v>8</v>
      </c>
      <c r="D396" s="83" t="s">
        <v>426</v>
      </c>
      <c r="E396" s="115">
        <v>114370196.51189999</v>
      </c>
      <c r="F396" s="115">
        <v>0</v>
      </c>
      <c r="G396" s="115">
        <v>12066108.9286</v>
      </c>
      <c r="H396" s="115">
        <v>3414936.4892000002</v>
      </c>
      <c r="I396" s="115">
        <v>181749.38339999999</v>
      </c>
      <c r="J396" s="115">
        <v>35135957.405500002</v>
      </c>
      <c r="K396" s="116">
        <f t="shared" si="63"/>
        <v>165168948.71859998</v>
      </c>
      <c r="L396" s="104"/>
      <c r="M396" s="155"/>
      <c r="N396" s="150"/>
      <c r="O396" s="107">
        <v>6</v>
      </c>
      <c r="P396" s="83" t="s">
        <v>777</v>
      </c>
      <c r="Q396" s="115">
        <v>173610363.69400001</v>
      </c>
      <c r="R396" s="115">
        <v>0</v>
      </c>
      <c r="S396" s="115">
        <v>18315974.120399997</v>
      </c>
      <c r="T396" s="115">
        <v>5183766.2604999999</v>
      </c>
      <c r="U396" s="115">
        <v>275889.85159999999</v>
      </c>
      <c r="V396" s="115">
        <v>44972258.794799998</v>
      </c>
      <c r="W396" s="116">
        <f t="shared" si="62"/>
        <v>242358252.72130001</v>
      </c>
    </row>
    <row r="397" spans="1:23" ht="25" customHeight="1" x14ac:dyDescent="0.3">
      <c r="A397" s="153"/>
      <c r="B397" s="150"/>
      <c r="C397" s="79">
        <v>9</v>
      </c>
      <c r="D397" s="83" t="s">
        <v>427</v>
      </c>
      <c r="E397" s="115">
        <v>122943521.7111</v>
      </c>
      <c r="F397" s="115">
        <v>0</v>
      </c>
      <c r="G397" s="115">
        <v>12970598.7247</v>
      </c>
      <c r="H397" s="115">
        <v>3670924.1674000002</v>
      </c>
      <c r="I397" s="115">
        <v>195373.53210000001</v>
      </c>
      <c r="J397" s="115">
        <v>36267142.332699999</v>
      </c>
      <c r="K397" s="116">
        <f t="shared" si="63"/>
        <v>176047560.46799999</v>
      </c>
      <c r="L397" s="104"/>
      <c r="M397" s="155"/>
      <c r="N397" s="150"/>
      <c r="O397" s="107">
        <v>7</v>
      </c>
      <c r="P397" s="83" t="s">
        <v>778</v>
      </c>
      <c r="Q397" s="115">
        <v>131849539.29099999</v>
      </c>
      <c r="R397" s="115">
        <v>0</v>
      </c>
      <c r="S397" s="115">
        <v>13910187.721799999</v>
      </c>
      <c r="T397" s="115">
        <v>3936845.5817</v>
      </c>
      <c r="U397" s="115">
        <v>209526.3731</v>
      </c>
      <c r="V397" s="115">
        <v>38362479.237800002</v>
      </c>
      <c r="W397" s="116">
        <f t="shared" si="62"/>
        <v>188268578.20539999</v>
      </c>
    </row>
    <row r="398" spans="1:23" ht="25" customHeight="1" x14ac:dyDescent="0.3">
      <c r="A398" s="153"/>
      <c r="B398" s="150"/>
      <c r="C398" s="79">
        <v>10</v>
      </c>
      <c r="D398" s="83" t="s">
        <v>428</v>
      </c>
      <c r="E398" s="115">
        <v>123804583.3052</v>
      </c>
      <c r="F398" s="115">
        <v>0</v>
      </c>
      <c r="G398" s="115">
        <v>13061441.123399999</v>
      </c>
      <c r="H398" s="115">
        <v>3696634.2801999999</v>
      </c>
      <c r="I398" s="115">
        <v>196741.87299999999</v>
      </c>
      <c r="J398" s="115">
        <v>37727209.1642</v>
      </c>
      <c r="K398" s="116">
        <f t="shared" si="63"/>
        <v>178486609.74599999</v>
      </c>
      <c r="L398" s="104"/>
      <c r="M398" s="155"/>
      <c r="N398" s="150"/>
      <c r="O398" s="107">
        <v>8</v>
      </c>
      <c r="P398" s="83" t="s">
        <v>387</v>
      </c>
      <c r="Q398" s="115">
        <v>119623432.14650001</v>
      </c>
      <c r="R398" s="115">
        <v>0</v>
      </c>
      <c r="S398" s="115">
        <v>12620327.731399998</v>
      </c>
      <c r="T398" s="115">
        <v>3571790.8673999999</v>
      </c>
      <c r="U398" s="115">
        <v>190097.47020000001</v>
      </c>
      <c r="V398" s="115">
        <v>31690819.235599998</v>
      </c>
      <c r="W398" s="116">
        <f t="shared" si="62"/>
        <v>167696467.45109999</v>
      </c>
    </row>
    <row r="399" spans="1:23" ht="25" customHeight="1" x14ac:dyDescent="0.3">
      <c r="A399" s="153"/>
      <c r="B399" s="150"/>
      <c r="C399" s="79">
        <v>11</v>
      </c>
      <c r="D399" s="83" t="s">
        <v>429</v>
      </c>
      <c r="E399" s="115">
        <v>114749738.23289999</v>
      </c>
      <c r="F399" s="115">
        <v>0</v>
      </c>
      <c r="G399" s="115">
        <v>12106150.7567</v>
      </c>
      <c r="H399" s="115">
        <v>3426269.0821000002</v>
      </c>
      <c r="I399" s="115">
        <v>182352.52540000001</v>
      </c>
      <c r="J399" s="115">
        <v>31448649.072999999</v>
      </c>
      <c r="K399" s="116">
        <f t="shared" si="63"/>
        <v>161913159.67009997</v>
      </c>
      <c r="L399" s="104"/>
      <c r="M399" s="155"/>
      <c r="N399" s="150"/>
      <c r="O399" s="107">
        <v>9</v>
      </c>
      <c r="P399" s="83" t="s">
        <v>779</v>
      </c>
      <c r="Q399" s="115">
        <v>129316312.9804</v>
      </c>
      <c r="R399" s="115">
        <v>0</v>
      </c>
      <c r="S399" s="115">
        <v>13642931.167799998</v>
      </c>
      <c r="T399" s="115">
        <v>3861206.9342999998</v>
      </c>
      <c r="U399" s="115">
        <v>205500.74110000001</v>
      </c>
      <c r="V399" s="115">
        <v>33783780.819799997</v>
      </c>
      <c r="W399" s="116">
        <f t="shared" si="62"/>
        <v>180809732.64340001</v>
      </c>
    </row>
    <row r="400" spans="1:23" ht="25" customHeight="1" x14ac:dyDescent="0.3">
      <c r="A400" s="153"/>
      <c r="B400" s="150"/>
      <c r="C400" s="79">
        <v>12</v>
      </c>
      <c r="D400" s="83" t="s">
        <v>430</v>
      </c>
      <c r="E400" s="115">
        <v>112418472.3228</v>
      </c>
      <c r="F400" s="115">
        <v>0</v>
      </c>
      <c r="G400" s="115">
        <v>11860201.118799999</v>
      </c>
      <c r="H400" s="115">
        <v>3356660.6940000001</v>
      </c>
      <c r="I400" s="115">
        <v>178647.8352</v>
      </c>
      <c r="J400" s="115">
        <v>34542476.535599999</v>
      </c>
      <c r="K400" s="116">
        <f t="shared" si="63"/>
        <v>162356458.50639999</v>
      </c>
      <c r="L400" s="104"/>
      <c r="M400" s="155"/>
      <c r="N400" s="150"/>
      <c r="O400" s="107">
        <v>10</v>
      </c>
      <c r="P400" s="83" t="s">
        <v>780</v>
      </c>
      <c r="Q400" s="115">
        <v>170686986.97119999</v>
      </c>
      <c r="R400" s="115">
        <v>0</v>
      </c>
      <c r="S400" s="115">
        <v>18007556.516400002</v>
      </c>
      <c r="T400" s="115">
        <v>5096478.2593999999</v>
      </c>
      <c r="U400" s="115">
        <v>271244.21899999998</v>
      </c>
      <c r="V400" s="115">
        <v>39046410.747900002</v>
      </c>
      <c r="W400" s="116">
        <f t="shared" si="62"/>
        <v>233108676.71390003</v>
      </c>
    </row>
    <row r="401" spans="1:23" ht="25" customHeight="1" x14ac:dyDescent="0.3">
      <c r="A401" s="153"/>
      <c r="B401" s="150"/>
      <c r="C401" s="79">
        <v>13</v>
      </c>
      <c r="D401" s="83" t="s">
        <v>431</v>
      </c>
      <c r="E401" s="115">
        <v>117461409.4815</v>
      </c>
      <c r="F401" s="115">
        <v>0</v>
      </c>
      <c r="G401" s="115">
        <v>12392233.3347</v>
      </c>
      <c r="H401" s="115">
        <v>3507235.8494000002</v>
      </c>
      <c r="I401" s="115">
        <v>186661.73</v>
      </c>
      <c r="J401" s="115">
        <v>35336403.296700001</v>
      </c>
      <c r="K401" s="116">
        <f t="shared" si="63"/>
        <v>168883943.69230002</v>
      </c>
      <c r="L401" s="104"/>
      <c r="M401" s="155"/>
      <c r="N401" s="150"/>
      <c r="O401" s="107">
        <v>11</v>
      </c>
      <c r="P401" s="83" t="s">
        <v>781</v>
      </c>
      <c r="Q401" s="115">
        <v>106573535.3251</v>
      </c>
      <c r="R401" s="115">
        <v>0</v>
      </c>
      <c r="S401" s="115">
        <v>11243557.5469</v>
      </c>
      <c r="T401" s="115">
        <v>3182138.9284000001</v>
      </c>
      <c r="U401" s="115">
        <v>169359.4566</v>
      </c>
      <c r="V401" s="115">
        <v>28900679.960000001</v>
      </c>
      <c r="W401" s="116">
        <f t="shared" si="62"/>
        <v>150069271.21700001</v>
      </c>
    </row>
    <row r="402" spans="1:23" ht="25" customHeight="1" x14ac:dyDescent="0.3">
      <c r="A402" s="153"/>
      <c r="B402" s="150"/>
      <c r="C402" s="79">
        <v>14</v>
      </c>
      <c r="D402" s="83" t="s">
        <v>432</v>
      </c>
      <c r="E402" s="115">
        <v>104776104.3502</v>
      </c>
      <c r="F402" s="115">
        <v>0</v>
      </c>
      <c r="G402" s="115">
        <v>11053927.743100001</v>
      </c>
      <c r="H402" s="115">
        <v>3128470.1159000001</v>
      </c>
      <c r="I402" s="115">
        <v>166503.10079999999</v>
      </c>
      <c r="J402" s="115">
        <v>32183617.340700001</v>
      </c>
      <c r="K402" s="116">
        <f t="shared" si="63"/>
        <v>151308622.65069997</v>
      </c>
      <c r="L402" s="104"/>
      <c r="M402" s="155"/>
      <c r="N402" s="150"/>
      <c r="O402" s="107">
        <v>12</v>
      </c>
      <c r="P402" s="83" t="s">
        <v>782</v>
      </c>
      <c r="Q402" s="115">
        <v>123094194.8133</v>
      </c>
      <c r="R402" s="115">
        <v>0</v>
      </c>
      <c r="S402" s="115">
        <v>12986494.807099998</v>
      </c>
      <c r="T402" s="115">
        <v>3675423.0586000001</v>
      </c>
      <c r="U402" s="115">
        <v>195612.97159999999</v>
      </c>
      <c r="V402" s="115">
        <v>34064677.782899998</v>
      </c>
      <c r="W402" s="116">
        <f t="shared" si="62"/>
        <v>174016403.43350002</v>
      </c>
    </row>
    <row r="403" spans="1:23" ht="25" customHeight="1" x14ac:dyDescent="0.3">
      <c r="A403" s="153"/>
      <c r="B403" s="150"/>
      <c r="C403" s="79">
        <v>15</v>
      </c>
      <c r="D403" s="83" t="s">
        <v>433</v>
      </c>
      <c r="E403" s="115">
        <v>104229357.294</v>
      </c>
      <c r="F403" s="115">
        <v>0</v>
      </c>
      <c r="G403" s="115">
        <v>10996245.6743</v>
      </c>
      <c r="H403" s="115">
        <v>3112145.0022</v>
      </c>
      <c r="I403" s="115">
        <v>165634.24729999999</v>
      </c>
      <c r="J403" s="115">
        <v>29196343.7192</v>
      </c>
      <c r="K403" s="116">
        <f t="shared" si="63"/>
        <v>147699725.93699998</v>
      </c>
      <c r="L403" s="104"/>
      <c r="M403" s="155"/>
      <c r="N403" s="150"/>
      <c r="O403" s="107">
        <v>13</v>
      </c>
      <c r="P403" s="83" t="s">
        <v>783</v>
      </c>
      <c r="Q403" s="115">
        <v>130414252.7975</v>
      </c>
      <c r="R403" s="115">
        <v>0</v>
      </c>
      <c r="S403" s="115">
        <v>13758764.3291</v>
      </c>
      <c r="T403" s="115">
        <v>3893989.9045000002</v>
      </c>
      <c r="U403" s="115">
        <v>207245.5128</v>
      </c>
      <c r="V403" s="115">
        <v>37365184.6338</v>
      </c>
      <c r="W403" s="116">
        <f t="shared" si="62"/>
        <v>185639437.17770001</v>
      </c>
    </row>
    <row r="404" spans="1:23" ht="25" customHeight="1" x14ac:dyDescent="0.3">
      <c r="A404" s="153"/>
      <c r="B404" s="150"/>
      <c r="C404" s="79">
        <v>16</v>
      </c>
      <c r="D404" s="83" t="s">
        <v>434</v>
      </c>
      <c r="E404" s="115">
        <v>112648052.5086</v>
      </c>
      <c r="F404" s="115">
        <v>0</v>
      </c>
      <c r="G404" s="115">
        <v>11884421.9352</v>
      </c>
      <c r="H404" s="115">
        <v>3363515.642</v>
      </c>
      <c r="I404" s="115">
        <v>179012.6685</v>
      </c>
      <c r="J404" s="115">
        <v>34684548.323700003</v>
      </c>
      <c r="K404" s="116">
        <f t="shared" si="63"/>
        <v>162759551.07800001</v>
      </c>
      <c r="L404" s="104"/>
      <c r="M404" s="156"/>
      <c r="N404" s="151"/>
      <c r="O404" s="107">
        <v>14</v>
      </c>
      <c r="P404" s="83" t="s">
        <v>784</v>
      </c>
      <c r="Q404" s="115">
        <v>144030412.3109</v>
      </c>
      <c r="R404" s="115">
        <v>0</v>
      </c>
      <c r="S404" s="115">
        <v>15195275.491099998</v>
      </c>
      <c r="T404" s="115">
        <v>4300549.6672999999</v>
      </c>
      <c r="U404" s="115">
        <v>228883.39290000001</v>
      </c>
      <c r="V404" s="115">
        <v>39172184.538400002</v>
      </c>
      <c r="W404" s="116">
        <f t="shared" si="62"/>
        <v>202927305.40059996</v>
      </c>
    </row>
    <row r="405" spans="1:23" ht="25" customHeight="1" x14ac:dyDescent="0.3">
      <c r="A405" s="153"/>
      <c r="B405" s="150"/>
      <c r="C405" s="79">
        <v>17</v>
      </c>
      <c r="D405" s="83" t="s">
        <v>435</v>
      </c>
      <c r="E405" s="115">
        <v>128636266.92039999</v>
      </c>
      <c r="F405" s="115">
        <v>0</v>
      </c>
      <c r="G405" s="115">
        <v>13571185.992199998</v>
      </c>
      <c r="H405" s="115">
        <v>3840901.6959000002</v>
      </c>
      <c r="I405" s="115">
        <v>204420.05790000001</v>
      </c>
      <c r="J405" s="115">
        <v>39947502.913199998</v>
      </c>
      <c r="K405" s="116">
        <f t="shared" si="63"/>
        <v>186200277.57959998</v>
      </c>
      <c r="L405" s="104"/>
      <c r="M405" s="105"/>
      <c r="N405" s="136" t="s">
        <v>847</v>
      </c>
      <c r="O405" s="137"/>
      <c r="P405" s="138"/>
      <c r="Q405" s="117">
        <f>SUM(Q391:Q404)</f>
        <v>1852202132.7507997</v>
      </c>
      <c r="R405" s="117">
        <f t="shared" ref="R405:W405" si="64">SUM(R391:R404)</f>
        <v>0</v>
      </c>
      <c r="S405" s="117">
        <f t="shared" si="64"/>
        <v>195408186.51230001</v>
      </c>
      <c r="T405" s="117">
        <f t="shared" si="64"/>
        <v>55304203.730100006</v>
      </c>
      <c r="U405" s="117">
        <f t="shared" si="64"/>
        <v>2943394.3959999997</v>
      </c>
      <c r="V405" s="117">
        <f t="shared" si="64"/>
        <v>492966743.56629997</v>
      </c>
      <c r="W405" s="117">
        <f t="shared" si="64"/>
        <v>2598824660.9555001</v>
      </c>
    </row>
    <row r="406" spans="1:23" ht="25" customHeight="1" x14ac:dyDescent="0.3">
      <c r="A406" s="153"/>
      <c r="B406" s="150"/>
      <c r="C406" s="79">
        <v>18</v>
      </c>
      <c r="D406" s="83" t="s">
        <v>436</v>
      </c>
      <c r="E406" s="115">
        <v>154655739.51429999</v>
      </c>
      <c r="F406" s="115">
        <v>0</v>
      </c>
      <c r="G406" s="115">
        <v>16316252.4531</v>
      </c>
      <c r="H406" s="115">
        <v>4617807.2981000002</v>
      </c>
      <c r="I406" s="115">
        <v>245768.44450000001</v>
      </c>
      <c r="J406" s="115">
        <v>45141434.508699998</v>
      </c>
      <c r="K406" s="116">
        <f t="shared" si="63"/>
        <v>220977002.21869999</v>
      </c>
      <c r="L406" s="104"/>
      <c r="M406" s="154">
        <v>37</v>
      </c>
      <c r="N406" s="149" t="s">
        <v>60</v>
      </c>
      <c r="O406" s="107">
        <v>1</v>
      </c>
      <c r="P406" s="83" t="s">
        <v>785</v>
      </c>
      <c r="Q406" s="122">
        <v>95142279.175400004</v>
      </c>
      <c r="R406" s="115">
        <v>0</v>
      </c>
      <c r="S406" s="115">
        <v>10037554.7061</v>
      </c>
      <c r="T406" s="115">
        <v>2840817.3697000002</v>
      </c>
      <c r="U406" s="115">
        <v>151193.67720000001</v>
      </c>
      <c r="V406" s="115">
        <v>191403563.34209999</v>
      </c>
      <c r="W406" s="116">
        <f t="shared" ref="W406:W411" si="65">SUM(Q406:V406)</f>
        <v>299575408.2705</v>
      </c>
    </row>
    <row r="407" spans="1:23" ht="25" customHeight="1" x14ac:dyDescent="0.3">
      <c r="A407" s="153"/>
      <c r="B407" s="150"/>
      <c r="C407" s="79">
        <v>19</v>
      </c>
      <c r="D407" s="83" t="s">
        <v>437</v>
      </c>
      <c r="E407" s="115">
        <v>106329641.38689999</v>
      </c>
      <c r="F407" s="115">
        <v>0</v>
      </c>
      <c r="G407" s="115">
        <v>11217826.623</v>
      </c>
      <c r="H407" s="115">
        <v>3174856.5913999998</v>
      </c>
      <c r="I407" s="115">
        <v>168971.8768</v>
      </c>
      <c r="J407" s="115">
        <v>33578816.843000002</v>
      </c>
      <c r="K407" s="116">
        <f t="shared" si="63"/>
        <v>154470113.3211</v>
      </c>
      <c r="L407" s="104"/>
      <c r="M407" s="155"/>
      <c r="N407" s="150"/>
      <c r="O407" s="107">
        <v>2</v>
      </c>
      <c r="P407" s="83" t="s">
        <v>786</v>
      </c>
      <c r="Q407" s="122">
        <v>242875719.3538</v>
      </c>
      <c r="R407" s="115">
        <v>0</v>
      </c>
      <c r="S407" s="115">
        <v>25623501.3596</v>
      </c>
      <c r="T407" s="115">
        <v>7251934.3470999999</v>
      </c>
      <c r="U407" s="115">
        <v>385961.6716</v>
      </c>
      <c r="V407" s="115">
        <v>238162778.27320001</v>
      </c>
      <c r="W407" s="116">
        <f t="shared" si="65"/>
        <v>514299895.00530005</v>
      </c>
    </row>
    <row r="408" spans="1:23" ht="25" customHeight="1" x14ac:dyDescent="0.3">
      <c r="A408" s="153"/>
      <c r="B408" s="150"/>
      <c r="C408" s="79">
        <v>20</v>
      </c>
      <c r="D408" s="83" t="s">
        <v>438</v>
      </c>
      <c r="E408" s="115">
        <v>102455691.2058</v>
      </c>
      <c r="F408" s="115">
        <v>0</v>
      </c>
      <c r="G408" s="115">
        <v>10809123.077099999</v>
      </c>
      <c r="H408" s="115">
        <v>3059185.7765000002</v>
      </c>
      <c r="I408" s="115">
        <v>162815.65710000001</v>
      </c>
      <c r="J408" s="115">
        <v>31620524.769200001</v>
      </c>
      <c r="K408" s="116">
        <f t="shared" si="63"/>
        <v>148107340.48570001</v>
      </c>
      <c r="L408" s="104"/>
      <c r="M408" s="155"/>
      <c r="N408" s="150"/>
      <c r="O408" s="107">
        <v>3</v>
      </c>
      <c r="P408" s="83" t="s">
        <v>787</v>
      </c>
      <c r="Q408" s="122">
        <v>136805250.91940001</v>
      </c>
      <c r="R408" s="115">
        <v>0</v>
      </c>
      <c r="S408" s="115">
        <v>14433017.603699999</v>
      </c>
      <c r="T408" s="115">
        <v>4084816.3029</v>
      </c>
      <c r="U408" s="115">
        <v>217401.65489999999</v>
      </c>
      <c r="V408" s="115">
        <v>202362310.97600001</v>
      </c>
      <c r="W408" s="116">
        <f t="shared" si="65"/>
        <v>357902797.4569</v>
      </c>
    </row>
    <row r="409" spans="1:23" ht="25" customHeight="1" x14ac:dyDescent="0.3">
      <c r="A409" s="153"/>
      <c r="B409" s="150"/>
      <c r="C409" s="79">
        <v>21</v>
      </c>
      <c r="D409" s="83" t="s">
        <v>439</v>
      </c>
      <c r="E409" s="115">
        <v>149279000.7538</v>
      </c>
      <c r="F409" s="115">
        <v>0</v>
      </c>
      <c r="G409" s="115">
        <v>15749004.013</v>
      </c>
      <c r="H409" s="115">
        <v>4457265.2867000001</v>
      </c>
      <c r="I409" s="115">
        <v>237224.09479999999</v>
      </c>
      <c r="J409" s="115">
        <v>45366489.726899996</v>
      </c>
      <c r="K409" s="116">
        <f t="shared" si="63"/>
        <v>215088983.87520003</v>
      </c>
      <c r="L409" s="104"/>
      <c r="M409" s="155"/>
      <c r="N409" s="150"/>
      <c r="O409" s="107">
        <v>4</v>
      </c>
      <c r="P409" s="83" t="s">
        <v>788</v>
      </c>
      <c r="Q409" s="122">
        <v>117243913.7445</v>
      </c>
      <c r="R409" s="115">
        <v>0</v>
      </c>
      <c r="S409" s="115">
        <v>12369287.433200002</v>
      </c>
      <c r="T409" s="115">
        <v>3500741.7264</v>
      </c>
      <c r="U409" s="115">
        <v>186316.1005</v>
      </c>
      <c r="V409" s="115">
        <v>197853025.1455</v>
      </c>
      <c r="W409" s="116">
        <f t="shared" si="65"/>
        <v>331153284.15009999</v>
      </c>
    </row>
    <row r="410" spans="1:23" ht="25" customHeight="1" x14ac:dyDescent="0.3">
      <c r="A410" s="153"/>
      <c r="B410" s="150"/>
      <c r="C410" s="79">
        <v>22</v>
      </c>
      <c r="D410" s="83" t="s">
        <v>440</v>
      </c>
      <c r="E410" s="115">
        <v>99350974.794100001</v>
      </c>
      <c r="F410" s="115">
        <v>0</v>
      </c>
      <c r="G410" s="115">
        <v>10481574.0515</v>
      </c>
      <c r="H410" s="115">
        <v>2966483.2220999999</v>
      </c>
      <c r="I410" s="115">
        <v>157881.8517</v>
      </c>
      <c r="J410" s="115">
        <v>30814001.1494</v>
      </c>
      <c r="K410" s="116">
        <f t="shared" si="63"/>
        <v>143770915.0688</v>
      </c>
      <c r="L410" s="104"/>
      <c r="M410" s="155"/>
      <c r="N410" s="150"/>
      <c r="O410" s="107">
        <v>5</v>
      </c>
      <c r="P410" s="83" t="s">
        <v>789</v>
      </c>
      <c r="Q410" s="122">
        <v>111401653.92030001</v>
      </c>
      <c r="R410" s="115">
        <v>0</v>
      </c>
      <c r="S410" s="115">
        <v>11752926.304400001</v>
      </c>
      <c r="T410" s="115">
        <v>3326299.8975</v>
      </c>
      <c r="U410" s="115">
        <v>177031.9762</v>
      </c>
      <c r="V410" s="115">
        <v>193930921.75549999</v>
      </c>
      <c r="W410" s="116">
        <f t="shared" si="65"/>
        <v>320588833.85389996</v>
      </c>
    </row>
    <row r="411" spans="1:23" ht="25" customHeight="1" x14ac:dyDescent="0.3">
      <c r="A411" s="153"/>
      <c r="B411" s="150"/>
      <c r="C411" s="79">
        <v>23</v>
      </c>
      <c r="D411" s="83" t="s">
        <v>441</v>
      </c>
      <c r="E411" s="115">
        <v>100265485.2616</v>
      </c>
      <c r="F411" s="115">
        <v>0</v>
      </c>
      <c r="G411" s="115">
        <v>10578055.3311</v>
      </c>
      <c r="H411" s="115">
        <v>2993789.2447000002</v>
      </c>
      <c r="I411" s="115">
        <v>159335.1299</v>
      </c>
      <c r="J411" s="115">
        <v>30510702.556000002</v>
      </c>
      <c r="K411" s="116">
        <f t="shared" si="63"/>
        <v>144507367.52329999</v>
      </c>
      <c r="L411" s="104"/>
      <c r="M411" s="156"/>
      <c r="N411" s="151"/>
      <c r="O411" s="107">
        <v>6</v>
      </c>
      <c r="P411" s="83" t="s">
        <v>790</v>
      </c>
      <c r="Q411" s="122">
        <v>114591969.0715</v>
      </c>
      <c r="R411" s="115">
        <v>0</v>
      </c>
      <c r="S411" s="115">
        <v>12089506.036700001</v>
      </c>
      <c r="T411" s="115">
        <v>3421558.3122999999</v>
      </c>
      <c r="U411" s="115">
        <v>182101.80929999999</v>
      </c>
      <c r="V411" s="115">
        <v>193182252.7807</v>
      </c>
      <c r="W411" s="116">
        <f t="shared" si="65"/>
        <v>323467388.01050001</v>
      </c>
    </row>
    <row r="412" spans="1:23" ht="25" customHeight="1" thickBot="1" x14ac:dyDescent="0.35">
      <c r="A412" s="153"/>
      <c r="B412" s="150"/>
      <c r="C412" s="79">
        <v>24</v>
      </c>
      <c r="D412" s="83" t="s">
        <v>442</v>
      </c>
      <c r="E412" s="115">
        <v>129354540.0732</v>
      </c>
      <c r="F412" s="115">
        <v>0</v>
      </c>
      <c r="G412" s="115">
        <v>13646964.1439</v>
      </c>
      <c r="H412" s="115">
        <v>3862348.3426000001</v>
      </c>
      <c r="I412" s="115">
        <v>205561.489</v>
      </c>
      <c r="J412" s="115">
        <v>38824953.976800002</v>
      </c>
      <c r="K412" s="116">
        <f t="shared" si="63"/>
        <v>185894368.02549997</v>
      </c>
      <c r="L412" s="104"/>
      <c r="M412" s="105"/>
      <c r="N412" s="136" t="s">
        <v>931</v>
      </c>
      <c r="O412" s="137"/>
      <c r="P412" s="138"/>
      <c r="Q412" s="118">
        <f>SUM(Q406:Q411)</f>
        <v>818060786.18490005</v>
      </c>
      <c r="R412" s="118">
        <f t="shared" ref="R412:W412" si="66">SUM(R406:R411)</f>
        <v>0</v>
      </c>
      <c r="S412" s="118">
        <f t="shared" si="66"/>
        <v>86305793.443700001</v>
      </c>
      <c r="T412" s="118">
        <f t="shared" si="66"/>
        <v>24426167.955900002</v>
      </c>
      <c r="U412" s="118">
        <f t="shared" si="66"/>
        <v>1300006.8896999999</v>
      </c>
      <c r="V412" s="118">
        <f t="shared" si="66"/>
        <v>1216894852.273</v>
      </c>
      <c r="W412" s="118">
        <f t="shared" si="66"/>
        <v>2146987606.7471998</v>
      </c>
    </row>
    <row r="413" spans="1:23" ht="25" customHeight="1" thickTop="1" thickBot="1" x14ac:dyDescent="0.35">
      <c r="A413" s="153"/>
      <c r="B413" s="150"/>
      <c r="C413" s="79">
        <v>25</v>
      </c>
      <c r="D413" s="83" t="s">
        <v>443</v>
      </c>
      <c r="E413" s="115">
        <v>132171657.3198</v>
      </c>
      <c r="F413" s="115">
        <v>0</v>
      </c>
      <c r="G413" s="115">
        <v>13944171.3237</v>
      </c>
      <c r="H413" s="115">
        <v>3946463.5822000001</v>
      </c>
      <c r="I413" s="115">
        <v>210038.26130000001</v>
      </c>
      <c r="J413" s="115">
        <v>40850710.670299999</v>
      </c>
      <c r="K413" s="116">
        <f t="shared" si="63"/>
        <v>191123041.1573</v>
      </c>
      <c r="L413" s="104"/>
      <c r="M413" s="136" t="s">
        <v>932</v>
      </c>
      <c r="N413" s="137"/>
      <c r="O413" s="137"/>
      <c r="P413" s="138"/>
      <c r="Q413" s="119">
        <v>90034295002.110001</v>
      </c>
      <c r="R413" s="119">
        <v>-1048978806.25</v>
      </c>
      <c r="S413" s="119">
        <v>9498660000</v>
      </c>
      <c r="T413" s="119">
        <v>2688300000</v>
      </c>
      <c r="U413" s="119">
        <v>143076414.09999999</v>
      </c>
      <c r="V413" s="119">
        <v>30295995429.720001</v>
      </c>
      <c r="W413" s="119">
        <f>SUM(Q413:V413)</f>
        <v>131611348039.68001</v>
      </c>
    </row>
    <row r="414" spans="1:23" ht="14.5" thickTop="1" x14ac:dyDescent="0.3">
      <c r="E414" s="120">
        <f>SUM(E389:E413)</f>
        <v>2954459997.6358991</v>
      </c>
      <c r="F414" s="120">
        <f t="shared" ref="F414:K414" si="67">SUM(F389:F413)</f>
        <v>0</v>
      </c>
      <c r="G414" s="120">
        <f t="shared" si="67"/>
        <v>311696903.94669998</v>
      </c>
      <c r="H414" s="120">
        <f t="shared" si="67"/>
        <v>88216104.890400007</v>
      </c>
      <c r="I414" s="120">
        <f t="shared" si="67"/>
        <v>4695028.0678000003</v>
      </c>
      <c r="J414" s="120">
        <f t="shared" si="67"/>
        <v>897374739.23140001</v>
      </c>
      <c r="K414" s="120">
        <f t="shared" si="67"/>
        <v>4256442773.7721992</v>
      </c>
    </row>
  </sheetData>
  <mergeCells count="116"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2"/>
  <sheetViews>
    <sheetView topLeftCell="A29" workbookViewId="0">
      <selection activeCell="A45" sqref="A45:K45"/>
    </sheetView>
  </sheetViews>
  <sheetFormatPr defaultRowHeight="12.5" x14ac:dyDescent="0.25"/>
  <cols>
    <col min="2" max="2" width="24.1796875" customWidth="1"/>
    <col min="4" max="5" width="25.54296875" customWidth="1"/>
    <col min="6" max="8" width="24" customWidth="1"/>
    <col min="9" max="9" width="25" customWidth="1"/>
    <col min="10" max="10" width="26.1796875" customWidth="1"/>
    <col min="11" max="11" width="8.453125" customWidth="1"/>
    <col min="12" max="12" width="18.7265625" bestFit="1" customWidth="1"/>
  </cols>
  <sheetData>
    <row r="1" spans="1:11" ht="27.5" x14ac:dyDescent="0.55000000000000004">
      <c r="A1" s="162" t="s">
        <v>917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25" x14ac:dyDescent="0.5">
      <c r="A2" s="163" t="s">
        <v>933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</row>
    <row r="3" spans="1:11" ht="17.5" x14ac:dyDescent="0.35">
      <c r="A3" s="166" t="s">
        <v>921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 ht="17.5" x14ac:dyDescent="0.35">
      <c r="A4" s="91"/>
      <c r="B4" s="92">
        <v>1</v>
      </c>
      <c r="C4" s="92">
        <v>2</v>
      </c>
      <c r="D4" s="92">
        <v>3</v>
      </c>
      <c r="E4" s="92">
        <v>4</v>
      </c>
      <c r="F4" s="92">
        <v>5</v>
      </c>
      <c r="G4" s="92">
        <v>6</v>
      </c>
      <c r="H4" s="92">
        <v>7</v>
      </c>
      <c r="I4" s="92">
        <v>8</v>
      </c>
      <c r="J4" s="93" t="s">
        <v>922</v>
      </c>
      <c r="K4" s="94"/>
    </row>
    <row r="5" spans="1:11" ht="60.5" x14ac:dyDescent="0.35">
      <c r="A5" s="95" t="s">
        <v>0</v>
      </c>
      <c r="B5" s="95" t="s">
        <v>13</v>
      </c>
      <c r="C5" s="96" t="s">
        <v>1</v>
      </c>
      <c r="D5" s="97" t="s">
        <v>4</v>
      </c>
      <c r="E5" s="98" t="s">
        <v>879</v>
      </c>
      <c r="F5" s="112" t="s">
        <v>930</v>
      </c>
      <c r="G5" s="69" t="s">
        <v>926</v>
      </c>
      <c r="H5" s="75" t="s">
        <v>908</v>
      </c>
      <c r="I5" s="95" t="s">
        <v>9</v>
      </c>
      <c r="J5" s="95" t="s">
        <v>12</v>
      </c>
      <c r="K5" s="95" t="s">
        <v>0</v>
      </c>
    </row>
    <row r="6" spans="1:11" ht="18" x14ac:dyDescent="0.4">
      <c r="A6" s="99"/>
      <c r="B6" s="99"/>
      <c r="C6" s="99"/>
      <c r="D6" s="46" t="s">
        <v>901</v>
      </c>
      <c r="E6" s="46" t="s">
        <v>901</v>
      </c>
      <c r="F6" s="46" t="s">
        <v>901</v>
      </c>
      <c r="G6" s="46" t="s">
        <v>901</v>
      </c>
      <c r="H6" s="46" t="s">
        <v>901</v>
      </c>
      <c r="I6" s="46" t="s">
        <v>901</v>
      </c>
      <c r="J6" s="46" t="s">
        <v>901</v>
      </c>
      <c r="K6" s="99"/>
    </row>
    <row r="7" spans="1:11" ht="18" x14ac:dyDescent="0.4">
      <c r="A7" s="100">
        <v>1</v>
      </c>
      <c r="B7" s="99" t="s">
        <v>24</v>
      </c>
      <c r="C7" s="100">
        <v>17</v>
      </c>
      <c r="D7" s="99">
        <v>1868767053.7874999</v>
      </c>
      <c r="E7" s="99">
        <v>0</v>
      </c>
      <c r="F7" s="99">
        <v>197155793.38679999</v>
      </c>
      <c r="G7" s="99">
        <v>55798809.450000003</v>
      </c>
      <c r="H7" s="99">
        <v>2969718.2483999999</v>
      </c>
      <c r="I7" s="99">
        <v>529676381.5675</v>
      </c>
      <c r="J7" s="99">
        <f>D7+E7+F7+G7+H7+I7</f>
        <v>2654367756.4401999</v>
      </c>
      <c r="K7" s="101">
        <v>1</v>
      </c>
    </row>
    <row r="8" spans="1:11" ht="18" x14ac:dyDescent="0.4">
      <c r="A8" s="100">
        <v>2</v>
      </c>
      <c r="B8" s="99" t="s">
        <v>25</v>
      </c>
      <c r="C8" s="100">
        <v>21</v>
      </c>
      <c r="D8" s="99">
        <v>2357181426.5802999</v>
      </c>
      <c r="E8" s="99">
        <v>0</v>
      </c>
      <c r="F8" s="99">
        <v>248683736.89050001</v>
      </c>
      <c r="G8" s="99">
        <v>70382189.689999998</v>
      </c>
      <c r="H8" s="99">
        <v>3745873.3462999999</v>
      </c>
      <c r="I8" s="99">
        <v>631963983.44159997</v>
      </c>
      <c r="J8" s="99">
        <f t="shared" ref="J8:J43" si="0">D8+E8+F8+G8+H8+I8</f>
        <v>3311957209.9487</v>
      </c>
      <c r="K8" s="101">
        <v>2</v>
      </c>
    </row>
    <row r="9" spans="1:11" ht="18" x14ac:dyDescent="0.4">
      <c r="A9" s="100">
        <v>3</v>
      </c>
      <c r="B9" s="99" t="s">
        <v>26</v>
      </c>
      <c r="C9" s="100">
        <v>31</v>
      </c>
      <c r="D9" s="99">
        <v>3139627145.7363</v>
      </c>
      <c r="E9" s="99">
        <v>0</v>
      </c>
      <c r="F9" s="99">
        <v>331232124.19679999</v>
      </c>
      <c r="G9" s="99">
        <v>93744940.810000002</v>
      </c>
      <c r="H9" s="99">
        <v>4989283.1794999996</v>
      </c>
      <c r="I9" s="99">
        <v>891072740.96940005</v>
      </c>
      <c r="J9" s="99">
        <f t="shared" si="0"/>
        <v>4460666234.8920002</v>
      </c>
      <c r="K9" s="101">
        <v>3</v>
      </c>
    </row>
    <row r="10" spans="1:11" ht="18" x14ac:dyDescent="0.4">
      <c r="A10" s="100">
        <v>4</v>
      </c>
      <c r="B10" s="99" t="s">
        <v>27</v>
      </c>
      <c r="C10" s="100">
        <v>21</v>
      </c>
      <c r="D10" s="99">
        <v>2369919884.9171</v>
      </c>
      <c r="E10" s="99">
        <v>0</v>
      </c>
      <c r="F10" s="99">
        <v>250027650.1699</v>
      </c>
      <c r="G10" s="99">
        <v>70762542.5</v>
      </c>
      <c r="H10" s="99">
        <v>3766116.4430999998</v>
      </c>
      <c r="I10" s="99">
        <v>716440267.85730004</v>
      </c>
      <c r="J10" s="99">
        <f t="shared" si="0"/>
        <v>3410916461.8873997</v>
      </c>
      <c r="K10" s="101">
        <v>4</v>
      </c>
    </row>
    <row r="11" spans="1:11" ht="18" x14ac:dyDescent="0.4">
      <c r="A11" s="100">
        <v>5</v>
      </c>
      <c r="B11" s="99" t="s">
        <v>28</v>
      </c>
      <c r="C11" s="100">
        <v>20</v>
      </c>
      <c r="D11" s="99">
        <v>2690328046.9748001</v>
      </c>
      <c r="E11" s="99">
        <v>0</v>
      </c>
      <c r="F11" s="99">
        <v>283830860.29699999</v>
      </c>
      <c r="G11" s="99">
        <v>80329488.760000005</v>
      </c>
      <c r="H11" s="99">
        <v>4275287.4304</v>
      </c>
      <c r="I11" s="99">
        <v>698818422.82070005</v>
      </c>
      <c r="J11" s="99">
        <f t="shared" si="0"/>
        <v>3757582106.2829003</v>
      </c>
      <c r="K11" s="101">
        <v>5</v>
      </c>
    </row>
    <row r="12" spans="1:11" ht="18" x14ac:dyDescent="0.4">
      <c r="A12" s="100">
        <v>6</v>
      </c>
      <c r="B12" s="99" t="s">
        <v>29</v>
      </c>
      <c r="C12" s="100">
        <v>8</v>
      </c>
      <c r="D12" s="99">
        <v>1095061990.092</v>
      </c>
      <c r="E12" s="99">
        <v>0</v>
      </c>
      <c r="F12" s="99">
        <v>115529549.29639998</v>
      </c>
      <c r="G12" s="99">
        <v>32697042.25</v>
      </c>
      <c r="H12" s="99">
        <v>1740198.4739000001</v>
      </c>
      <c r="I12" s="99">
        <v>288863278.1516</v>
      </c>
      <c r="J12" s="99">
        <f t="shared" si="0"/>
        <v>1533892058.2639003</v>
      </c>
      <c r="K12" s="101">
        <v>6</v>
      </c>
    </row>
    <row r="13" spans="1:11" ht="18" x14ac:dyDescent="0.4">
      <c r="A13" s="100">
        <v>7</v>
      </c>
      <c r="B13" s="99" t="s">
        <v>30</v>
      </c>
      <c r="C13" s="100">
        <v>23</v>
      </c>
      <c r="D13" s="99">
        <v>2927493293.7761998</v>
      </c>
      <c r="E13" s="99">
        <f>-139538498.52</f>
        <v>-139538498.52000001</v>
      </c>
      <c r="F13" s="99">
        <v>308851904.14649999</v>
      </c>
      <c r="G13" s="99">
        <v>87410916.269999996</v>
      </c>
      <c r="H13" s="99">
        <v>4652174.4051000001</v>
      </c>
      <c r="I13" s="99">
        <v>731323852.03190005</v>
      </c>
      <c r="J13" s="99">
        <f t="shared" si="0"/>
        <v>3920193642.1096997</v>
      </c>
      <c r="K13" s="101">
        <v>7</v>
      </c>
    </row>
    <row r="14" spans="1:11" ht="18" x14ac:dyDescent="0.4">
      <c r="A14" s="100">
        <v>8</v>
      </c>
      <c r="B14" s="99" t="s">
        <v>31</v>
      </c>
      <c r="C14" s="100">
        <v>27</v>
      </c>
      <c r="D14" s="99">
        <v>3178380417.2691998</v>
      </c>
      <c r="E14" s="99">
        <v>0</v>
      </c>
      <c r="F14" s="99">
        <v>335320612.36909997</v>
      </c>
      <c r="G14" s="99">
        <v>94902060.099999994</v>
      </c>
      <c r="H14" s="99">
        <v>5050867.2583999997</v>
      </c>
      <c r="I14" s="99">
        <v>807179918.227</v>
      </c>
      <c r="J14" s="99">
        <f t="shared" si="0"/>
        <v>4420833875.2236996</v>
      </c>
      <c r="K14" s="101">
        <v>8</v>
      </c>
    </row>
    <row r="15" spans="1:11" ht="18" x14ac:dyDescent="0.4">
      <c r="A15" s="100">
        <v>9</v>
      </c>
      <c r="B15" s="99" t="s">
        <v>32</v>
      </c>
      <c r="C15" s="100">
        <v>18</v>
      </c>
      <c r="D15" s="99">
        <v>2049001749.0425</v>
      </c>
      <c r="E15" s="99">
        <f>-38551266.1</f>
        <v>-38551266.100000001</v>
      </c>
      <c r="F15" s="99">
        <v>216170637.56740001</v>
      </c>
      <c r="G15" s="99">
        <v>61180369.119999997</v>
      </c>
      <c r="H15" s="99">
        <v>3256135.0397999999</v>
      </c>
      <c r="I15" s="99">
        <v>559413408.23300004</v>
      </c>
      <c r="J15" s="99">
        <f t="shared" si="0"/>
        <v>2850471032.9027004</v>
      </c>
      <c r="K15" s="101">
        <v>9</v>
      </c>
    </row>
    <row r="16" spans="1:11" ht="18" x14ac:dyDescent="0.4">
      <c r="A16" s="100">
        <v>10</v>
      </c>
      <c r="B16" s="99" t="s">
        <v>33</v>
      </c>
      <c r="C16" s="100">
        <v>25</v>
      </c>
      <c r="D16" s="99">
        <v>2625501869.539</v>
      </c>
      <c r="E16" s="99">
        <v>0</v>
      </c>
      <c r="F16" s="99">
        <v>276991668.42470002</v>
      </c>
      <c r="G16" s="99">
        <v>78393868.420000002</v>
      </c>
      <c r="H16" s="99">
        <v>4172270.0523999999</v>
      </c>
      <c r="I16" s="99">
        <v>844949830.25090003</v>
      </c>
      <c r="J16" s="99">
        <f t="shared" si="0"/>
        <v>3830009506.6870003</v>
      </c>
      <c r="K16" s="101">
        <v>10</v>
      </c>
    </row>
    <row r="17" spans="1:11" ht="18" x14ac:dyDescent="0.4">
      <c r="A17" s="100">
        <v>11</v>
      </c>
      <c r="B17" s="99" t="s">
        <v>34</v>
      </c>
      <c r="C17" s="100">
        <v>13</v>
      </c>
      <c r="D17" s="99">
        <v>1515719441.1791999</v>
      </c>
      <c r="E17" s="99">
        <f>-45918824.9219</f>
        <v>-45918824.921899997</v>
      </c>
      <c r="F17" s="99">
        <v>159909106.0449</v>
      </c>
      <c r="G17" s="99">
        <v>45257294.159999996</v>
      </c>
      <c r="H17" s="99">
        <v>2408678.8528999998</v>
      </c>
      <c r="I17" s="99">
        <v>436276361.18870002</v>
      </c>
      <c r="J17" s="99">
        <f t="shared" si="0"/>
        <v>2113652056.5037999</v>
      </c>
      <c r="K17" s="101">
        <v>11</v>
      </c>
    </row>
    <row r="18" spans="1:11" ht="18" x14ac:dyDescent="0.4">
      <c r="A18" s="100">
        <v>12</v>
      </c>
      <c r="B18" s="99" t="s">
        <v>35</v>
      </c>
      <c r="C18" s="100">
        <v>18</v>
      </c>
      <c r="D18" s="99">
        <v>2008864293.9781001</v>
      </c>
      <c r="E18" s="99">
        <v>0</v>
      </c>
      <c r="F18" s="99">
        <v>211936117.38940004</v>
      </c>
      <c r="G18" s="99">
        <v>59981920.020000003</v>
      </c>
      <c r="H18" s="99">
        <v>3192351.3100999999</v>
      </c>
      <c r="I18" s="99">
        <v>579400913.69019997</v>
      </c>
      <c r="J18" s="99">
        <f t="shared" si="0"/>
        <v>2863375596.3878002</v>
      </c>
      <c r="K18" s="101">
        <v>12</v>
      </c>
    </row>
    <row r="19" spans="1:11" ht="18" x14ac:dyDescent="0.4">
      <c r="A19" s="100">
        <v>13</v>
      </c>
      <c r="B19" s="99" t="s">
        <v>36</v>
      </c>
      <c r="C19" s="100">
        <v>16</v>
      </c>
      <c r="D19" s="99">
        <v>1595111099.5752001</v>
      </c>
      <c r="E19" s="99">
        <v>0</v>
      </c>
      <c r="F19" s="99">
        <v>168284962.93220001</v>
      </c>
      <c r="G19" s="99">
        <v>47627819.700000003</v>
      </c>
      <c r="H19" s="99">
        <v>2534842.7086999998</v>
      </c>
      <c r="I19" s="99">
        <v>481611185.61489999</v>
      </c>
      <c r="J19" s="99">
        <f t="shared" si="0"/>
        <v>2295169910.5310001</v>
      </c>
      <c r="K19" s="101">
        <v>13</v>
      </c>
    </row>
    <row r="20" spans="1:11" ht="18" x14ac:dyDescent="0.4">
      <c r="A20" s="100">
        <v>14</v>
      </c>
      <c r="B20" s="99" t="s">
        <v>37</v>
      </c>
      <c r="C20" s="100">
        <v>17</v>
      </c>
      <c r="D20" s="99">
        <v>2041035988.4712999</v>
      </c>
      <c r="E20" s="99">
        <v>0</v>
      </c>
      <c r="F20" s="99">
        <v>215330246.1223</v>
      </c>
      <c r="G20" s="99">
        <v>60942522.490000002</v>
      </c>
      <c r="H20" s="99">
        <v>3243476.3917999999</v>
      </c>
      <c r="I20" s="99">
        <v>583795407.76180005</v>
      </c>
      <c r="J20" s="99">
        <f t="shared" si="0"/>
        <v>2904347641.2371998</v>
      </c>
      <c r="K20" s="101">
        <v>14</v>
      </c>
    </row>
    <row r="21" spans="1:11" ht="18" x14ac:dyDescent="0.4">
      <c r="A21" s="100">
        <v>15</v>
      </c>
      <c r="B21" s="99" t="s">
        <v>38</v>
      </c>
      <c r="C21" s="100">
        <v>11</v>
      </c>
      <c r="D21" s="99">
        <v>1398519284.8144</v>
      </c>
      <c r="E21" s="99">
        <f>-53983557.43</f>
        <v>-53983557.43</v>
      </c>
      <c r="F21" s="99">
        <v>147544435.03530002</v>
      </c>
      <c r="G21" s="99">
        <v>41757858.969999999</v>
      </c>
      <c r="H21" s="99">
        <v>2222432.2889999999</v>
      </c>
      <c r="I21" s="99">
        <v>380553823.6728</v>
      </c>
      <c r="J21" s="99">
        <f t="shared" si="0"/>
        <v>1916614277.3515</v>
      </c>
      <c r="K21" s="101">
        <v>15</v>
      </c>
    </row>
    <row r="22" spans="1:11" ht="18" x14ac:dyDescent="0.4">
      <c r="A22" s="100">
        <v>16</v>
      </c>
      <c r="B22" s="99" t="s">
        <v>39</v>
      </c>
      <c r="C22" s="100">
        <v>27</v>
      </c>
      <c r="D22" s="99">
        <v>2735442249.2154999</v>
      </c>
      <c r="E22" s="99">
        <v>0</v>
      </c>
      <c r="F22" s="99">
        <v>288590429.61680001</v>
      </c>
      <c r="G22" s="99">
        <v>81676536.680000007</v>
      </c>
      <c r="H22" s="99">
        <v>4346979.8704000004</v>
      </c>
      <c r="I22" s="99">
        <v>795829138.9059</v>
      </c>
      <c r="J22" s="99">
        <f t="shared" si="0"/>
        <v>3905885334.2885995</v>
      </c>
      <c r="K22" s="101">
        <v>16</v>
      </c>
    </row>
    <row r="23" spans="1:11" ht="18" x14ac:dyDescent="0.4">
      <c r="A23" s="100">
        <v>17</v>
      </c>
      <c r="B23" s="99" t="s">
        <v>40</v>
      </c>
      <c r="C23" s="100">
        <v>27</v>
      </c>
      <c r="D23" s="99">
        <v>2873839633.3979998</v>
      </c>
      <c r="E23" s="99">
        <v>0</v>
      </c>
      <c r="F23" s="99">
        <v>303191418.02030003</v>
      </c>
      <c r="G23" s="99">
        <v>85808891.890000001</v>
      </c>
      <c r="H23" s="99">
        <v>4566911.6357000005</v>
      </c>
      <c r="I23" s="99">
        <v>826964527.37769997</v>
      </c>
      <c r="J23" s="99">
        <f t="shared" si="0"/>
        <v>4094371382.3216996</v>
      </c>
      <c r="K23" s="101">
        <v>17</v>
      </c>
    </row>
    <row r="24" spans="1:11" ht="18" x14ac:dyDescent="0.4">
      <c r="A24" s="100">
        <v>18</v>
      </c>
      <c r="B24" s="99" t="s">
        <v>41</v>
      </c>
      <c r="C24" s="100">
        <v>23</v>
      </c>
      <c r="D24" s="99">
        <v>3231904791.7368999</v>
      </c>
      <c r="E24" s="99">
        <v>0</v>
      </c>
      <c r="F24" s="99">
        <v>340967458.77069998</v>
      </c>
      <c r="G24" s="99">
        <v>96500224.180000007</v>
      </c>
      <c r="H24" s="99">
        <v>5135924.5754000004</v>
      </c>
      <c r="I24" s="99">
        <v>921488437.20389998</v>
      </c>
      <c r="J24" s="99">
        <f t="shared" si="0"/>
        <v>4595996836.4668999</v>
      </c>
      <c r="K24" s="101">
        <v>18</v>
      </c>
    </row>
    <row r="25" spans="1:11" ht="18" x14ac:dyDescent="0.4">
      <c r="A25" s="100">
        <v>19</v>
      </c>
      <c r="B25" s="99" t="s">
        <v>42</v>
      </c>
      <c r="C25" s="100">
        <v>44</v>
      </c>
      <c r="D25" s="99">
        <v>5145469421.2007999</v>
      </c>
      <c r="E25" s="99">
        <v>0</v>
      </c>
      <c r="F25" s="99">
        <v>542849417.22809994</v>
      </c>
      <c r="G25" s="99">
        <v>153636627.52000001</v>
      </c>
      <c r="H25" s="99">
        <v>8176832.1024000002</v>
      </c>
      <c r="I25" s="99">
        <v>1561117186.6695001</v>
      </c>
      <c r="J25" s="99">
        <f t="shared" si="0"/>
        <v>7411249484.7208004</v>
      </c>
      <c r="K25" s="101">
        <v>19</v>
      </c>
    </row>
    <row r="26" spans="1:11" ht="18" x14ac:dyDescent="0.4">
      <c r="A26" s="100">
        <v>20</v>
      </c>
      <c r="B26" s="99" t="s">
        <v>43</v>
      </c>
      <c r="C26" s="100">
        <v>34</v>
      </c>
      <c r="D26" s="99">
        <v>3917333453.6160002</v>
      </c>
      <c r="E26" s="99">
        <v>0</v>
      </c>
      <c r="F26" s="99">
        <v>413280501.40999997</v>
      </c>
      <c r="G26" s="99">
        <v>116966179.64</v>
      </c>
      <c r="H26" s="99">
        <v>6225161.4605999999</v>
      </c>
      <c r="I26" s="99">
        <v>1049631221.1734999</v>
      </c>
      <c r="J26" s="99">
        <f t="shared" si="0"/>
        <v>5503436517.3001003</v>
      </c>
      <c r="K26" s="101">
        <v>20</v>
      </c>
    </row>
    <row r="27" spans="1:11" ht="18" x14ac:dyDescent="0.4">
      <c r="A27" s="100">
        <v>21</v>
      </c>
      <c r="B27" s="99" t="s">
        <v>44</v>
      </c>
      <c r="C27" s="100">
        <v>21</v>
      </c>
      <c r="D27" s="99">
        <v>2472257892.4200001</v>
      </c>
      <c r="E27" s="99">
        <v>0</v>
      </c>
      <c r="F27" s="99">
        <v>260824357.56110001</v>
      </c>
      <c r="G27" s="99">
        <v>73818214.400000006</v>
      </c>
      <c r="H27" s="99">
        <v>3928745.0852999999</v>
      </c>
      <c r="I27" s="99">
        <v>628419003.67470002</v>
      </c>
      <c r="J27" s="99">
        <f t="shared" si="0"/>
        <v>3439248213.1410999</v>
      </c>
      <c r="K27" s="101">
        <v>21</v>
      </c>
    </row>
    <row r="28" spans="1:11" ht="18" x14ac:dyDescent="0.4">
      <c r="A28" s="100">
        <v>22</v>
      </c>
      <c r="B28" s="99" t="s">
        <v>45</v>
      </c>
      <c r="C28" s="100">
        <v>21</v>
      </c>
      <c r="D28" s="99">
        <v>2555259621.0349998</v>
      </c>
      <c r="E28" s="99">
        <f>-367088189.79</f>
        <v>-367088189.79000002</v>
      </c>
      <c r="F28" s="99">
        <v>269581078.53679997</v>
      </c>
      <c r="G28" s="99">
        <v>76296531.659999996</v>
      </c>
      <c r="H28" s="99">
        <v>4060645.8204000001</v>
      </c>
      <c r="I28" s="99">
        <v>638605104.63259995</v>
      </c>
      <c r="J28" s="99">
        <f t="shared" si="0"/>
        <v>3176714791.8947997</v>
      </c>
      <c r="K28" s="101">
        <v>22</v>
      </c>
    </row>
    <row r="29" spans="1:11" ht="18" x14ac:dyDescent="0.4">
      <c r="A29" s="100">
        <v>23</v>
      </c>
      <c r="B29" s="99" t="s">
        <v>46</v>
      </c>
      <c r="C29" s="100">
        <v>16</v>
      </c>
      <c r="D29" s="99">
        <v>1808113832.3471999</v>
      </c>
      <c r="E29" s="99">
        <v>0</v>
      </c>
      <c r="F29" s="99">
        <v>190756850.31300002</v>
      </c>
      <c r="G29" s="99">
        <v>53987787.82</v>
      </c>
      <c r="H29" s="99">
        <v>2873332.2497</v>
      </c>
      <c r="I29" s="99">
        <v>470934873.34390002</v>
      </c>
      <c r="J29" s="99">
        <f t="shared" si="0"/>
        <v>2526666676.0738001</v>
      </c>
      <c r="K29" s="101">
        <v>23</v>
      </c>
    </row>
    <row r="30" spans="1:11" ht="18" x14ac:dyDescent="0.4">
      <c r="A30" s="100">
        <v>24</v>
      </c>
      <c r="B30" s="99" t="s">
        <v>47</v>
      </c>
      <c r="C30" s="100">
        <v>20</v>
      </c>
      <c r="D30" s="99">
        <v>3080115021.0840001</v>
      </c>
      <c r="E30" s="99">
        <v>0</v>
      </c>
      <c r="F30" s="99">
        <v>324953567.36570001</v>
      </c>
      <c r="G30" s="99">
        <v>91967990.760000005</v>
      </c>
      <c r="H30" s="99">
        <v>4894710.5347999996</v>
      </c>
      <c r="I30" s="99">
        <v>4919042549.4623003</v>
      </c>
      <c r="J30" s="99">
        <f t="shared" si="0"/>
        <v>8420973839.2068005</v>
      </c>
      <c r="K30" s="101">
        <v>24</v>
      </c>
    </row>
    <row r="31" spans="1:11" ht="18" x14ac:dyDescent="0.4">
      <c r="A31" s="100">
        <v>25</v>
      </c>
      <c r="B31" s="99" t="s">
        <v>48</v>
      </c>
      <c r="C31" s="100">
        <v>13</v>
      </c>
      <c r="D31" s="99">
        <v>1613149174.7802999</v>
      </c>
      <c r="E31" s="99">
        <f>-39238127.24</f>
        <v>-39238127.240000002</v>
      </c>
      <c r="F31" s="99">
        <v>170187988.25650001</v>
      </c>
      <c r="G31" s="99">
        <v>48166411.770000003</v>
      </c>
      <c r="H31" s="99">
        <v>2563507.5981000001</v>
      </c>
      <c r="I31" s="99">
        <v>380578153.57209998</v>
      </c>
      <c r="J31" s="99">
        <f t="shared" si="0"/>
        <v>2175407108.737</v>
      </c>
      <c r="K31" s="101">
        <v>25</v>
      </c>
    </row>
    <row r="32" spans="1:11" ht="18" x14ac:dyDescent="0.4">
      <c r="A32" s="100">
        <v>26</v>
      </c>
      <c r="B32" s="99" t="s">
        <v>49</v>
      </c>
      <c r="C32" s="100">
        <v>25</v>
      </c>
      <c r="D32" s="99">
        <v>2985814688.8151002</v>
      </c>
      <c r="E32" s="99">
        <v>0</v>
      </c>
      <c r="F32" s="99">
        <v>315004838.45000005</v>
      </c>
      <c r="G32" s="99">
        <v>89152312.769999996</v>
      </c>
      <c r="H32" s="99">
        <v>4744854.8228000002</v>
      </c>
      <c r="I32" s="99">
        <v>770027528.20589995</v>
      </c>
      <c r="J32" s="99">
        <f t="shared" si="0"/>
        <v>4164744223.0638008</v>
      </c>
      <c r="K32" s="101">
        <v>26</v>
      </c>
    </row>
    <row r="33" spans="1:12" ht="18" x14ac:dyDescent="0.4">
      <c r="A33" s="100">
        <v>27</v>
      </c>
      <c r="B33" s="99" t="s">
        <v>50</v>
      </c>
      <c r="C33" s="100">
        <v>20</v>
      </c>
      <c r="D33" s="99">
        <v>2130069403.3817999</v>
      </c>
      <c r="E33" s="99">
        <f>-115776950.4</f>
        <v>-115776950.40000001</v>
      </c>
      <c r="F33" s="99">
        <v>224723312.80690002</v>
      </c>
      <c r="G33" s="99">
        <v>63600937.590000004</v>
      </c>
      <c r="H33" s="99">
        <v>3384962.2747</v>
      </c>
      <c r="I33" s="99">
        <v>696876101.25530005</v>
      </c>
      <c r="J33" s="99">
        <f t="shared" si="0"/>
        <v>3002877766.9087005</v>
      </c>
      <c r="K33" s="101">
        <v>27</v>
      </c>
    </row>
    <row r="34" spans="1:12" ht="18" x14ac:dyDescent="0.4">
      <c r="A34" s="100">
        <v>28</v>
      </c>
      <c r="B34" s="99" t="s">
        <v>51</v>
      </c>
      <c r="C34" s="100">
        <v>18</v>
      </c>
      <c r="D34" s="99">
        <v>2034351016.5727999</v>
      </c>
      <c r="E34" s="99">
        <f>-47177126.82</f>
        <v>-47177126.82</v>
      </c>
      <c r="F34" s="99">
        <v>214624978.4777</v>
      </c>
      <c r="G34" s="99">
        <v>60742918.439999998</v>
      </c>
      <c r="H34" s="99">
        <v>3232853.0863000001</v>
      </c>
      <c r="I34" s="99">
        <v>585738197.52869999</v>
      </c>
      <c r="J34" s="99">
        <f t="shared" si="0"/>
        <v>2851512837.2855</v>
      </c>
      <c r="K34" s="101">
        <v>28</v>
      </c>
    </row>
    <row r="35" spans="1:12" ht="18" x14ac:dyDescent="0.4">
      <c r="A35" s="100">
        <v>29</v>
      </c>
      <c r="B35" s="99" t="s">
        <v>52</v>
      </c>
      <c r="C35" s="100">
        <v>30</v>
      </c>
      <c r="D35" s="99">
        <v>2755579886.8867998</v>
      </c>
      <c r="E35" s="99">
        <f>-82028645.4</f>
        <v>-82028645.400000006</v>
      </c>
      <c r="F35" s="99">
        <v>290714959.75779998</v>
      </c>
      <c r="G35" s="99">
        <v>82277818.799999997</v>
      </c>
      <c r="H35" s="99">
        <v>4378981.2423999999</v>
      </c>
      <c r="I35" s="99">
        <v>815992300.11300004</v>
      </c>
      <c r="J35" s="99">
        <f t="shared" si="0"/>
        <v>3866915301.4000001</v>
      </c>
      <c r="K35" s="101">
        <v>29</v>
      </c>
    </row>
    <row r="36" spans="1:12" ht="18" x14ac:dyDescent="0.4">
      <c r="A36" s="100">
        <v>30</v>
      </c>
      <c r="B36" s="99" t="s">
        <v>53</v>
      </c>
      <c r="C36" s="100">
        <v>33</v>
      </c>
      <c r="D36" s="99">
        <v>3475949025.0258002</v>
      </c>
      <c r="E36" s="99">
        <f>-83688581.46</f>
        <v>-83688581.459999993</v>
      </c>
      <c r="F36" s="99">
        <v>366714238.89380002</v>
      </c>
      <c r="G36" s="99">
        <v>103787048.73999999</v>
      </c>
      <c r="H36" s="99">
        <v>5523743.1703000003</v>
      </c>
      <c r="I36" s="99">
        <v>1177607817.9779</v>
      </c>
      <c r="J36" s="99">
        <f t="shared" si="0"/>
        <v>5045893292.3478003</v>
      </c>
      <c r="K36" s="101">
        <v>30</v>
      </c>
    </row>
    <row r="37" spans="1:12" ht="18" x14ac:dyDescent="0.4">
      <c r="A37" s="100">
        <v>31</v>
      </c>
      <c r="B37" s="99" t="s">
        <v>54</v>
      </c>
      <c r="C37" s="100">
        <v>17</v>
      </c>
      <c r="D37" s="99">
        <v>2178954310.3646998</v>
      </c>
      <c r="E37" s="99">
        <v>0</v>
      </c>
      <c r="F37" s="99">
        <v>229880693.2317</v>
      </c>
      <c r="G37" s="99">
        <v>65060573.560000002</v>
      </c>
      <c r="H37" s="99">
        <v>3462646.8637000001</v>
      </c>
      <c r="I37" s="99">
        <v>553013078.64979994</v>
      </c>
      <c r="J37" s="99">
        <f t="shared" si="0"/>
        <v>3030371302.6698995</v>
      </c>
      <c r="K37" s="101">
        <v>31</v>
      </c>
    </row>
    <row r="38" spans="1:12" ht="18" x14ac:dyDescent="0.4">
      <c r="A38" s="100">
        <v>32</v>
      </c>
      <c r="B38" s="99" t="s">
        <v>55</v>
      </c>
      <c r="C38" s="100">
        <v>23</v>
      </c>
      <c r="D38" s="99">
        <v>2700934662.1682</v>
      </c>
      <c r="E38" s="99">
        <v>0</v>
      </c>
      <c r="F38" s="99">
        <v>284949863.13339996</v>
      </c>
      <c r="G38" s="99">
        <v>80646187.680000007</v>
      </c>
      <c r="H38" s="99">
        <v>4292142.7461000001</v>
      </c>
      <c r="I38" s="99">
        <v>951488022.21679997</v>
      </c>
      <c r="J38" s="99">
        <f t="shared" si="0"/>
        <v>4022310877.9445</v>
      </c>
      <c r="K38" s="101">
        <v>32</v>
      </c>
    </row>
    <row r="39" spans="1:12" ht="18" x14ac:dyDescent="0.4">
      <c r="A39" s="100">
        <v>33</v>
      </c>
      <c r="B39" s="99" t="s">
        <v>56</v>
      </c>
      <c r="C39" s="100">
        <v>23</v>
      </c>
      <c r="D39" s="99">
        <v>2720259244.4899001</v>
      </c>
      <c r="E39" s="99">
        <f>-35989038.17</f>
        <v>-35989038.170000002</v>
      </c>
      <c r="F39" s="99">
        <v>286988615.55669999</v>
      </c>
      <c r="G39" s="99">
        <v>81223193.079999998</v>
      </c>
      <c r="H39" s="99">
        <v>4322852.0654999996</v>
      </c>
      <c r="I39" s="99">
        <v>697386414.5</v>
      </c>
      <c r="J39" s="99">
        <f t="shared" si="0"/>
        <v>3754191281.5221</v>
      </c>
      <c r="K39" s="101">
        <v>33</v>
      </c>
    </row>
    <row r="40" spans="1:12" ht="18" x14ac:dyDescent="0.4">
      <c r="A40" s="100">
        <v>34</v>
      </c>
      <c r="B40" s="99" t="s">
        <v>57</v>
      </c>
      <c r="C40" s="100">
        <v>16</v>
      </c>
      <c r="D40" s="99">
        <v>2038843404.5394001</v>
      </c>
      <c r="E40" s="99">
        <v>0</v>
      </c>
      <c r="F40" s="99">
        <v>215098927.4975</v>
      </c>
      <c r="G40" s="99">
        <v>60877054.950000003</v>
      </c>
      <c r="H40" s="99">
        <v>3239992.0855999999</v>
      </c>
      <c r="I40" s="99">
        <v>477293519.50330001</v>
      </c>
      <c r="J40" s="99">
        <f t="shared" si="0"/>
        <v>2795352898.5757999</v>
      </c>
      <c r="K40" s="101">
        <v>34</v>
      </c>
    </row>
    <row r="41" spans="1:12" ht="18" x14ac:dyDescent="0.4">
      <c r="A41" s="100">
        <v>35</v>
      </c>
      <c r="B41" s="99" t="s">
        <v>58</v>
      </c>
      <c r="C41" s="100">
        <v>17</v>
      </c>
      <c r="D41" s="99">
        <v>2049878364.3625</v>
      </c>
      <c r="E41" s="99">
        <v>0</v>
      </c>
      <c r="F41" s="99">
        <v>216263120.8919</v>
      </c>
      <c r="G41" s="99">
        <v>61206543.649999999</v>
      </c>
      <c r="H41" s="99">
        <v>3257528.0973999999</v>
      </c>
      <c r="I41" s="99">
        <v>506760882.43809998</v>
      </c>
      <c r="J41" s="99">
        <f t="shared" si="0"/>
        <v>2837366439.4398999</v>
      </c>
      <c r="K41" s="101">
        <v>35</v>
      </c>
    </row>
    <row r="42" spans="1:12" ht="18" x14ac:dyDescent="0.4">
      <c r="A42" s="100">
        <v>36</v>
      </c>
      <c r="B42" s="99" t="s">
        <v>59</v>
      </c>
      <c r="C42" s="100">
        <v>14</v>
      </c>
      <c r="D42" s="99">
        <v>1852202132.7507999</v>
      </c>
      <c r="E42" s="99">
        <v>0</v>
      </c>
      <c r="F42" s="99">
        <v>195408186.51230001</v>
      </c>
      <c r="G42" s="99">
        <v>55304203.729999997</v>
      </c>
      <c r="H42" s="99">
        <v>2943394.3960000002</v>
      </c>
      <c r="I42" s="99">
        <v>492966743.56629997</v>
      </c>
      <c r="J42" s="99">
        <f t="shared" si="0"/>
        <v>2598824660.9554</v>
      </c>
      <c r="K42" s="101">
        <v>36</v>
      </c>
    </row>
    <row r="43" spans="1:12" ht="18" x14ac:dyDescent="0.4">
      <c r="A43" s="100">
        <v>37</v>
      </c>
      <c r="B43" s="99" t="s">
        <v>918</v>
      </c>
      <c r="C43" s="100">
        <v>6</v>
      </c>
      <c r="D43" s="99">
        <v>818060786.18490005</v>
      </c>
      <c r="E43" s="99">
        <v>0</v>
      </c>
      <c r="F43" s="99">
        <v>86305793.443700001</v>
      </c>
      <c r="G43" s="99">
        <v>24426167.98</v>
      </c>
      <c r="H43" s="99">
        <v>1300006.8896999999</v>
      </c>
      <c r="I43" s="99">
        <v>1216894852.273</v>
      </c>
      <c r="J43" s="99">
        <f t="shared" si="0"/>
        <v>2146987606.7713001</v>
      </c>
      <c r="K43" s="101">
        <v>37</v>
      </c>
    </row>
    <row r="44" spans="1:12" ht="18" x14ac:dyDescent="0.4">
      <c r="A44" s="100"/>
      <c r="B44" s="102" t="s">
        <v>919</v>
      </c>
      <c r="C44" s="99"/>
      <c r="D44" s="103">
        <f>SUM(D7:D43)</f>
        <v>90034295002.109482</v>
      </c>
      <c r="E44" s="103">
        <f>SUM(E7:E43)</f>
        <v>-1048978806.2519</v>
      </c>
      <c r="F44" s="103">
        <f>SUM(F7:F43)</f>
        <v>9498660000.0016003</v>
      </c>
      <c r="G44" s="103">
        <f>SUM(G7:G43)</f>
        <v>2688299999.9999995</v>
      </c>
      <c r="H44" s="103">
        <f t="shared" ref="H44" si="1">SUM(H7:H43)</f>
        <v>143076414.1031</v>
      </c>
      <c r="I44" s="103">
        <f>SUM(I7:I43)</f>
        <v>30295995429.723499</v>
      </c>
      <c r="J44" s="103">
        <f t="shared" ref="J44" si="2">SUM(J7:J43)</f>
        <v>131611348039.68582</v>
      </c>
      <c r="K44" s="101"/>
    </row>
    <row r="45" spans="1:12" ht="18" x14ac:dyDescent="0.4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</row>
    <row r="46" spans="1:12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2" ht="22.5" x14ac:dyDescent="0.45">
      <c r="A47" s="161" t="s">
        <v>920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6"/>
    </row>
    <row r="49" spans="7:10" x14ac:dyDescent="0.25">
      <c r="G49" s="7"/>
      <c r="J49" s="6"/>
    </row>
    <row r="50" spans="7:10" x14ac:dyDescent="0.25">
      <c r="G50" s="7"/>
    </row>
    <row r="51" spans="7:10" x14ac:dyDescent="0.25">
      <c r="G51" s="7"/>
    </row>
    <row r="52" spans="7:10" x14ac:dyDescent="0.25">
      <c r="G52" s="7"/>
    </row>
  </sheetData>
  <mergeCells count="6">
    <mergeCell ref="A47:K47"/>
    <mergeCell ref="A1:K1"/>
    <mergeCell ref="A2:K2"/>
    <mergeCell ref="A3:K3"/>
    <mergeCell ref="A45:K45"/>
    <mergeCell ref="A46:K4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FG</vt:lpstr>
      <vt:lpstr>SG Details</vt:lpstr>
      <vt:lpstr>LGC Details</vt:lpstr>
      <vt:lpstr>sumsum</vt:lpstr>
      <vt:lpstr>acctmonth</vt:lpstr>
      <vt:lpstr>previuosmonth</vt:lpstr>
      <vt:lpstr>'SG Details'!Print_Area</vt:lpstr>
      <vt:lpstr>sumsum!Print_Area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Emuesiri Ojo</cp:lastModifiedBy>
  <cp:lastPrinted>2020-01-03T11:40:32Z</cp:lastPrinted>
  <dcterms:created xsi:type="dcterms:W3CDTF">2003-11-12T08:54:16Z</dcterms:created>
  <dcterms:modified xsi:type="dcterms:W3CDTF">2020-01-16T15:00:03Z</dcterms:modified>
</cp:coreProperties>
</file>